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ABRIL 2022\"/>
    </mc:Choice>
  </mc:AlternateContent>
  <bookViews>
    <workbookView xWindow="0" yWindow="0" windowWidth="19200" windowHeight="1150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2" l="1"/>
  <c r="E83" i="3"/>
  <c r="G69" i="2" l="1"/>
  <c r="G66" i="2"/>
  <c r="G61" i="2"/>
  <c r="G51" i="2"/>
  <c r="G44" i="2"/>
  <c r="G35" i="2"/>
  <c r="G25" i="2"/>
  <c r="G15" i="2"/>
  <c r="G9" i="2"/>
  <c r="G8" i="2" s="1"/>
  <c r="G82" i="2" s="1"/>
  <c r="E69" i="3"/>
  <c r="E66" i="3"/>
  <c r="E61" i="3"/>
  <c r="E51" i="3"/>
  <c r="E44" i="3"/>
  <c r="E35" i="3"/>
  <c r="E25" i="3"/>
  <c r="E15" i="3"/>
  <c r="E9" i="3"/>
  <c r="E8" i="3" l="1"/>
  <c r="E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 l="1"/>
  <c r="N82" i="3" s="1"/>
  <c r="F9" i="2"/>
  <c r="F8" i="2" s="1"/>
  <c r="F82" i="2" s="1"/>
  <c r="F83" i="2" s="1"/>
  <c r="F15" i="2"/>
  <c r="F25" i="2"/>
  <c r="F35" i="2"/>
  <c r="F44" i="2"/>
  <c r="F51" i="2"/>
  <c r="F61" i="2"/>
  <c r="F66" i="2"/>
  <c r="F69" i="2"/>
  <c r="D9" i="3"/>
  <c r="D8" i="3" s="1"/>
  <c r="D82" i="3" s="1"/>
  <c r="D83" i="3" s="1"/>
  <c r="D15" i="3"/>
  <c r="D25" i="3"/>
  <c r="D35" i="3"/>
  <c r="D44" i="3"/>
  <c r="D51" i="3"/>
  <c r="D61" i="3"/>
  <c r="D66" i="3"/>
  <c r="D69" i="3"/>
  <c r="O61" i="2" l="1"/>
  <c r="N61" i="2"/>
  <c r="M61" i="2"/>
  <c r="L61" i="2"/>
  <c r="K61" i="2"/>
  <c r="J61" i="2"/>
  <c r="I61" i="2"/>
  <c r="H61" i="2"/>
  <c r="O51" i="2"/>
  <c r="N51" i="2"/>
  <c r="M51" i="2"/>
  <c r="L51" i="2"/>
  <c r="K51" i="2"/>
  <c r="J51" i="2"/>
  <c r="I51" i="2"/>
  <c r="H51" i="2"/>
  <c r="O44" i="2"/>
  <c r="N44" i="2"/>
  <c r="M44" i="2"/>
  <c r="L44" i="2"/>
  <c r="K44" i="2"/>
  <c r="J44" i="2"/>
  <c r="I44" i="2"/>
  <c r="H44" i="2"/>
  <c r="O35" i="2"/>
  <c r="N35" i="2"/>
  <c r="M35" i="2"/>
  <c r="L35" i="2"/>
  <c r="K35" i="2"/>
  <c r="J35" i="2"/>
  <c r="I35" i="2"/>
  <c r="H35" i="2"/>
  <c r="O25" i="2"/>
  <c r="N25" i="2"/>
  <c r="M25" i="2"/>
  <c r="L25" i="2"/>
  <c r="K25" i="2"/>
  <c r="J25" i="2"/>
  <c r="I25" i="2"/>
  <c r="H25" i="2"/>
  <c r="O15" i="2"/>
  <c r="N15" i="2"/>
  <c r="M15" i="2"/>
  <c r="L15" i="2"/>
  <c r="K15" i="2"/>
  <c r="J15" i="2"/>
  <c r="I15" i="2"/>
  <c r="H15" i="2"/>
  <c r="O9" i="2" l="1"/>
  <c r="N9" i="2"/>
  <c r="N8" i="2" s="1"/>
  <c r="N82" i="2" s="1"/>
  <c r="M9" i="2"/>
  <c r="L9" i="2"/>
  <c r="L8" i="2" s="1"/>
  <c r="L82" i="2" s="1"/>
  <c r="K9" i="2"/>
  <c r="J9" i="2"/>
  <c r="J8" i="2" s="1"/>
  <c r="J82" i="2" s="1"/>
  <c r="I9" i="2"/>
  <c r="H9" i="2"/>
  <c r="H8" i="2" s="1"/>
  <c r="H82" i="2" s="1"/>
  <c r="O8" i="2"/>
  <c r="O82" i="2" s="1"/>
  <c r="M8" i="2"/>
  <c r="M82" i="2" s="1"/>
  <c r="K8" i="2"/>
  <c r="K82" i="2" s="1"/>
  <c r="I8" i="2"/>
  <c r="I82" i="2" s="1"/>
  <c r="B61" i="2"/>
  <c r="B51" i="2"/>
  <c r="B35" i="2"/>
  <c r="B25" i="2"/>
  <c r="B15" i="2"/>
  <c r="B9" i="2"/>
  <c r="B8" i="2" s="1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E8" i="2" s="1"/>
  <c r="E82" i="2" s="1"/>
  <c r="E83" i="2" s="1"/>
  <c r="D15" i="2"/>
  <c r="E9" i="2"/>
  <c r="D9" i="2"/>
  <c r="D8" i="2" s="1"/>
  <c r="D82" i="2" s="1"/>
  <c r="D83" i="2" s="1"/>
  <c r="C82" i="3"/>
  <c r="C83" i="3" s="1"/>
  <c r="B82" i="3"/>
  <c r="C8" i="3"/>
  <c r="B8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B83" i="3"/>
  <c r="B54" i="1"/>
  <c r="B82" i="2" l="1"/>
  <c r="J61" i="3"/>
  <c r="I82" i="3" l="1"/>
  <c r="H82" i="3" l="1"/>
  <c r="G82" i="3"/>
  <c r="F82" i="3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B64" i="1"/>
  <c r="B38" i="1"/>
  <c r="B28" i="1"/>
  <c r="B18" i="1"/>
  <c r="B12" i="1"/>
  <c r="B11" i="1" l="1"/>
  <c r="B85" i="1"/>
  <c r="B86" i="1" s="1"/>
  <c r="P9" i="2"/>
  <c r="P35" i="2"/>
  <c r="P61" i="2"/>
  <c r="P51" i="2"/>
  <c r="P15" i="2"/>
  <c r="P25" i="2"/>
  <c r="P8" i="2" l="1"/>
  <c r="P82" i="2" s="1"/>
</calcChain>
</file>

<file path=xl/sharedStrings.xml><?xml version="1.0" encoding="utf-8"?>
<sst xmlns="http://schemas.openxmlformats.org/spreadsheetml/2006/main" count="282" uniqueCount="108">
  <si>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</si>
  <si>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</si>
  <si>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</si>
  <si>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</si>
  <si>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</si>
  <si>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</si>
  <si>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</si>
  <si>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</si>
  <si>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</si>
  <si>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</si>
  <si>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</si>
  <si>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</si>
  <si>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</si>
  <si>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</si>
  <si>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</si>
  <si>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</si>
  <si>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</si>
  <si>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</si>
  <si>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</si>
  <si>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</si>
  <si>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</si>
  <si>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</si>
  <si>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</si>
  <si>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</si>
  <si>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</si>
  <si>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</si>
  <si>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</si>
  <si>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</si>
  <si>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</si>
  <si>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</si>
  <si>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</si>
  <si>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</si>
  <si>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</si>
  <si>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</si>
  <si>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</si>
  <si>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</si>
  <si>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</si>
  <si>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</si>
  <si>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</si>
  <si>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</si>
  <si>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</si>
  <si>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</si>
  <si>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</si>
  <si>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</si>
  <si>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</si>
  <si>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</si>
  <si>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</si>
  <si>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</si>
  <si>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</si>
  <si>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</si>
  <si>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</si>
  <si>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</si>
  <si>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</si>
  <si>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</si>
  <si>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</si>
  <si>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</si>
  <si>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</si>
  <si>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</si>
  <si>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</si>
  <si>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</si>
  <si>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</si>
  <si>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</si>
  <si>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</si>
  <si>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</si>
  <si>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</si>
  <si>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</si>
  <si>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</si>
  <si>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</si>
  <si>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</si>
  <si>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</si>
  <si>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</si>
  <si>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</si>
  <si>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</si>
  <si>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</si>
  <si>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</si>
  <si>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</si>
  <si>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</si>
  <si>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</si>
  <si>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</si>
  <si>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</si>
  <si>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</si>
  <si>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</si>
  <si>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</si>
  <si>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</si>
  <si>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</si>
  <si>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</si>
  <si>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</si>
  <si>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</si>
  <si>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</si>
  <si>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</si>
  <si>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</si>
  <si>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</si>
  <si>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</si>
  <si>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</si>
  <si>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</si>
  <si>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</si>
  <si>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</si>
  <si>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AÑO 2022</t>
  </si>
  <si>
    <t>CORPORACION DEL ACUEDUCTO Y ALCANTARILLADO DE LA ROMANA AÑO 2022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</si>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</sst>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164" fontId="3" fillId="0" borderId="0" xfId="1" applyFont="1"/>
    <xf numFmtId="164" fontId="0" fillId="0" borderId="0" xfId="1" applyFont="1"/>
    <xf numFmtId="164" fontId="3" fillId="0" borderId="1" xfId="1" applyFont="1" applyBorder="1"/>
    <xf numFmtId="164" fontId="3" fillId="2" borderId="2" xfId="1" applyFont="1" applyFill="1" applyBorder="1"/>
    <xf numFmtId="16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164" fontId="1" fillId="0" borderId="0" xfId="1" applyFont="1"/>
    <xf numFmtId="164" fontId="0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zoomScaleNormal="100" workbookViewId="0">
      <selection activeCell="A103" sqref="A10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43" t="s">
        <v>95</v>
      </c>
      <c r="B1" s="44"/>
      <c r="C1" s="44"/>
    </row>
    <row r="2" spans="1:13" ht="18.75" x14ac:dyDescent="0.25">
      <c r="A2" s="45" t="s">
        <v>98</v>
      </c>
      <c r="B2" s="46"/>
      <c r="C2" s="46"/>
    </row>
    <row r="3" spans="1:13" ht="15" customHeight="1" x14ac:dyDescent="0.25">
      <c r="A3" s="41" t="s">
        <v>76</v>
      </c>
      <c r="B3" s="42"/>
      <c r="C3" s="42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" customHeight="1" x14ac:dyDescent="0.25">
      <c r="A4" s="41" t="s">
        <v>77</v>
      </c>
      <c r="B4" s="42"/>
      <c r="C4" s="42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x14ac:dyDescent="0.25">
      <c r="A5" s="41"/>
      <c r="B5" s="42"/>
      <c r="C5" s="42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5.75" customHeight="1" x14ac:dyDescent="0.25">
      <c r="A6" s="41"/>
      <c r="B6" s="42"/>
      <c r="C6" s="42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15.75" customHeight="1" x14ac:dyDescent="0.25">
      <c r="A7" s="41"/>
      <c r="B7" s="42"/>
      <c r="C7" s="42"/>
      <c r="D7" s="10"/>
      <c r="E7" s="10"/>
      <c r="F7" s="10"/>
      <c r="G7" s="10"/>
      <c r="H7" s="10"/>
      <c r="I7" s="10"/>
      <c r="J7" s="10"/>
      <c r="K7" s="10"/>
      <c r="L7" s="10"/>
      <c r="M7" s="10"/>
    </row>
    <row r="9" spans="1:13" ht="15" customHeight="1" x14ac:dyDescent="0.25">
      <c r="A9" s="38" t="s">
        <v>66</v>
      </c>
      <c r="B9" s="39" t="s">
        <v>94</v>
      </c>
      <c r="C9" s="39" t="s">
        <v>93</v>
      </c>
    </row>
    <row r="10" spans="1:13" ht="23.25" customHeight="1" x14ac:dyDescent="0.25">
      <c r="A10" s="38"/>
      <c r="B10" s="40"/>
      <c r="C10" s="40"/>
    </row>
    <row r="11" spans="1:13" x14ac:dyDescent="0.25">
      <c r="A11" s="1" t="s">
        <v>0</v>
      </c>
      <c r="B11" s="20">
        <f>SUM(B12,B18,B28,B38,B47,B54,B64,B69,B72,B76)</f>
        <v>410643793</v>
      </c>
      <c r="C11" s="2"/>
    </row>
    <row r="12" spans="1:13" x14ac:dyDescent="0.25">
      <c r="A12" s="15" t="s">
        <v>1</v>
      </c>
      <c r="B12" s="18">
        <f>+B13+B14+B15+B16+B17</f>
        <v>131413170</v>
      </c>
      <c r="C12" s="18"/>
    </row>
    <row r="13" spans="1:13" x14ac:dyDescent="0.25">
      <c r="A13" s="16" t="s">
        <v>2</v>
      </c>
      <c r="B13" s="19">
        <v>104470044</v>
      </c>
      <c r="C13" s="19"/>
    </row>
    <row r="14" spans="1:13" x14ac:dyDescent="0.25">
      <c r="A14" s="16" t="s">
        <v>3</v>
      </c>
      <c r="B14" s="19">
        <v>8515730</v>
      </c>
      <c r="C14" s="19"/>
    </row>
    <row r="15" spans="1:13" x14ac:dyDescent="0.25">
      <c r="A15" s="16" t="s">
        <v>4</v>
      </c>
      <c r="B15" s="19">
        <v>2775000</v>
      </c>
      <c r="C15" s="19"/>
    </row>
    <row r="16" spans="1:13" x14ac:dyDescent="0.25">
      <c r="A16" s="16" t="s">
        <v>5</v>
      </c>
      <c r="B16" s="19">
        <v>100000</v>
      </c>
      <c r="C16" s="19"/>
    </row>
    <row r="17" spans="1:3" x14ac:dyDescent="0.25">
      <c r="A17" s="16" t="s">
        <v>6</v>
      </c>
      <c r="B17" s="19">
        <v>15552396</v>
      </c>
      <c r="C17" s="19"/>
    </row>
    <row r="18" spans="1:3" x14ac:dyDescent="0.25">
      <c r="A18" s="15" t="s">
        <v>7</v>
      </c>
      <c r="B18" s="18">
        <f>+B19+B20+B21+B22+B23+B24+B25+B26+B27</f>
        <v>152800902</v>
      </c>
      <c r="C18" s="18"/>
    </row>
    <row r="19" spans="1:3" x14ac:dyDescent="0.25">
      <c r="A19" s="16" t="s">
        <v>8</v>
      </c>
      <c r="B19" s="19">
        <v>132657001</v>
      </c>
      <c r="C19" s="19"/>
    </row>
    <row r="20" spans="1:3" x14ac:dyDescent="0.25">
      <c r="A20" s="16" t="s">
        <v>9</v>
      </c>
      <c r="B20" s="19">
        <v>2403224</v>
      </c>
      <c r="C20" s="19"/>
    </row>
    <row r="21" spans="1:3" x14ac:dyDescent="0.25">
      <c r="A21" s="16" t="s">
        <v>10</v>
      </c>
      <c r="B21" s="19">
        <v>191586</v>
      </c>
      <c r="C21" s="19"/>
    </row>
    <row r="22" spans="1:3" x14ac:dyDescent="0.25">
      <c r="A22" s="16" t="s">
        <v>11</v>
      </c>
      <c r="B22" s="19">
        <v>284111</v>
      </c>
      <c r="C22" s="19"/>
    </row>
    <row r="23" spans="1:3" x14ac:dyDescent="0.25">
      <c r="A23" s="16" t="s">
        <v>12</v>
      </c>
      <c r="B23" s="19">
        <v>5624677</v>
      </c>
      <c r="C23" s="19"/>
    </row>
    <row r="24" spans="1:3" x14ac:dyDescent="0.25">
      <c r="A24" s="16" t="s">
        <v>13</v>
      </c>
      <c r="B24" s="19">
        <v>1390000</v>
      </c>
      <c r="C24" s="19"/>
    </row>
    <row r="25" spans="1:3" ht="30" x14ac:dyDescent="0.25">
      <c r="A25" s="16" t="s">
        <v>14</v>
      </c>
      <c r="B25" s="19">
        <v>7880303</v>
      </c>
      <c r="C25" s="19"/>
    </row>
    <row r="26" spans="1:3" ht="30" x14ac:dyDescent="0.25">
      <c r="A26" s="16" t="s">
        <v>15</v>
      </c>
      <c r="B26" s="19">
        <v>2370000</v>
      </c>
      <c r="C26" s="19"/>
    </row>
    <row r="27" spans="1:3" x14ac:dyDescent="0.25">
      <c r="A27" s="16" t="s">
        <v>16</v>
      </c>
      <c r="B27" s="19"/>
      <c r="C27" s="19"/>
    </row>
    <row r="28" spans="1:3" x14ac:dyDescent="0.25">
      <c r="A28" s="15" t="s">
        <v>17</v>
      </c>
      <c r="B28" s="18">
        <f>+B29+B30+B31+B32+B33+B34+B35+B36+B37</f>
        <v>32093921</v>
      </c>
      <c r="C28" s="18"/>
    </row>
    <row r="29" spans="1:3" x14ac:dyDescent="0.25">
      <c r="A29" s="16" t="s">
        <v>18</v>
      </c>
      <c r="B29" s="19">
        <v>1250900</v>
      </c>
      <c r="C29" s="19"/>
    </row>
    <row r="30" spans="1:3" x14ac:dyDescent="0.25">
      <c r="A30" s="16" t="s">
        <v>19</v>
      </c>
      <c r="B30" s="19">
        <v>1281000</v>
      </c>
      <c r="C30" s="19"/>
    </row>
    <row r="31" spans="1:3" x14ac:dyDescent="0.25">
      <c r="A31" s="16" t="s">
        <v>20</v>
      </c>
      <c r="B31" s="19">
        <v>1302107</v>
      </c>
      <c r="C31" s="19"/>
    </row>
    <row r="32" spans="1:3" x14ac:dyDescent="0.25">
      <c r="A32" s="16" t="s">
        <v>21</v>
      </c>
      <c r="B32" s="19">
        <v>20000</v>
      </c>
      <c r="C32" s="19"/>
    </row>
    <row r="33" spans="1:3" x14ac:dyDescent="0.25">
      <c r="A33" s="16" t="s">
        <v>22</v>
      </c>
      <c r="B33" s="19">
        <v>2597239</v>
      </c>
      <c r="C33" s="19"/>
    </row>
    <row r="34" spans="1:3" ht="30" x14ac:dyDescent="0.25">
      <c r="A34" s="16" t="s">
        <v>23</v>
      </c>
      <c r="B34" s="19">
        <v>1411837</v>
      </c>
      <c r="C34" s="19"/>
    </row>
    <row r="35" spans="1:3" ht="30" x14ac:dyDescent="0.25">
      <c r="A35" s="16" t="s">
        <v>24</v>
      </c>
      <c r="B35" s="19">
        <v>18230738</v>
      </c>
      <c r="C35" s="19"/>
    </row>
    <row r="36" spans="1:3" ht="30" x14ac:dyDescent="0.25">
      <c r="A36" s="16" t="s">
        <v>25</v>
      </c>
      <c r="B36" s="19"/>
      <c r="C36" s="19"/>
    </row>
    <row r="37" spans="1:3" x14ac:dyDescent="0.25">
      <c r="A37" s="16" t="s">
        <v>26</v>
      </c>
      <c r="B37" s="19">
        <v>6000100</v>
      </c>
      <c r="C37" s="19"/>
    </row>
    <row r="38" spans="1:3" x14ac:dyDescent="0.25">
      <c r="A38" s="15" t="s">
        <v>27</v>
      </c>
      <c r="B38" s="18">
        <f>+B39</f>
        <v>644800</v>
      </c>
      <c r="C38" s="18"/>
    </row>
    <row r="39" spans="1:3" x14ac:dyDescent="0.25">
      <c r="A39" s="16" t="s">
        <v>28</v>
      </c>
      <c r="B39" s="19">
        <v>644800</v>
      </c>
      <c r="C39" s="19"/>
    </row>
    <row r="40" spans="1:3" ht="30" x14ac:dyDescent="0.25">
      <c r="A40" s="16" t="s">
        <v>29</v>
      </c>
      <c r="B40" s="19"/>
      <c r="C40" s="19"/>
    </row>
    <row r="41" spans="1:3" ht="30" x14ac:dyDescent="0.25">
      <c r="A41" s="16" t="s">
        <v>30</v>
      </c>
      <c r="B41" s="19"/>
      <c r="C41" s="19"/>
    </row>
    <row r="42" spans="1:3" ht="30" x14ac:dyDescent="0.25">
      <c r="A42" s="16" t="s">
        <v>31</v>
      </c>
      <c r="B42" s="19"/>
      <c r="C42" s="19"/>
    </row>
    <row r="43" spans="1:3" ht="30" x14ac:dyDescent="0.25">
      <c r="A43" s="16" t="s">
        <v>32</v>
      </c>
      <c r="B43" s="19"/>
      <c r="C43" s="19"/>
    </row>
    <row r="44" spans="1:3" x14ac:dyDescent="0.25">
      <c r="A44" s="16" t="s">
        <v>33</v>
      </c>
      <c r="B44" s="19"/>
      <c r="C44" s="19"/>
    </row>
    <row r="45" spans="1:3" x14ac:dyDescent="0.25">
      <c r="A45" s="16" t="s">
        <v>34</v>
      </c>
      <c r="B45" s="19"/>
      <c r="C45" s="19"/>
    </row>
    <row r="46" spans="1:3" ht="30" x14ac:dyDescent="0.25">
      <c r="A46" s="16" t="s">
        <v>35</v>
      </c>
      <c r="B46" s="19"/>
      <c r="C46" s="19"/>
    </row>
    <row r="47" spans="1:3" x14ac:dyDescent="0.25">
      <c r="A47" s="15" t="s">
        <v>36</v>
      </c>
      <c r="B47" s="18">
        <v>0</v>
      </c>
      <c r="C47" s="18"/>
    </row>
    <row r="48" spans="1:3" x14ac:dyDescent="0.25">
      <c r="A48" s="16" t="s">
        <v>37</v>
      </c>
      <c r="B48" s="19"/>
      <c r="C48" s="19"/>
    </row>
    <row r="49" spans="1:3" ht="30" x14ac:dyDescent="0.25">
      <c r="A49" s="16" t="s">
        <v>38</v>
      </c>
      <c r="B49" s="19"/>
      <c r="C49" s="19"/>
    </row>
    <row r="50" spans="1:3" ht="30" x14ac:dyDescent="0.25">
      <c r="A50" s="16" t="s">
        <v>39</v>
      </c>
      <c r="B50" s="19"/>
      <c r="C50" s="19"/>
    </row>
    <row r="51" spans="1:3" ht="30" x14ac:dyDescent="0.25">
      <c r="A51" s="16" t="s">
        <v>40</v>
      </c>
      <c r="B51" s="19"/>
      <c r="C51" s="19"/>
    </row>
    <row r="52" spans="1:3" x14ac:dyDescent="0.25">
      <c r="A52" s="16" t="s">
        <v>41</v>
      </c>
      <c r="B52" s="19"/>
      <c r="C52" s="19"/>
    </row>
    <row r="53" spans="1:3" ht="30" x14ac:dyDescent="0.25">
      <c r="A53" s="16" t="s">
        <v>42</v>
      </c>
      <c r="B53" s="19"/>
      <c r="C53" s="19"/>
    </row>
    <row r="54" spans="1:3" x14ac:dyDescent="0.25">
      <c r="A54" s="15" t="s">
        <v>43</v>
      </c>
      <c r="B54" s="18">
        <f>+B55+B59+B57+B62</f>
        <v>17691000</v>
      </c>
      <c r="C54" s="18"/>
    </row>
    <row r="55" spans="1:3" x14ac:dyDescent="0.25">
      <c r="A55" s="16" t="s">
        <v>44</v>
      </c>
      <c r="B55" s="19">
        <v>2003000</v>
      </c>
      <c r="C55" s="19"/>
    </row>
    <row r="56" spans="1:3" ht="30" x14ac:dyDescent="0.25">
      <c r="A56" s="16" t="s">
        <v>45</v>
      </c>
      <c r="B56" s="19"/>
      <c r="C56" s="19"/>
    </row>
    <row r="57" spans="1:3" ht="30" x14ac:dyDescent="0.25">
      <c r="A57" s="16" t="s">
        <v>46</v>
      </c>
      <c r="B57" s="19">
        <v>365000</v>
      </c>
      <c r="C57" s="19"/>
    </row>
    <row r="58" spans="1:3" ht="30" x14ac:dyDescent="0.25">
      <c r="A58" s="16" t="s">
        <v>47</v>
      </c>
      <c r="B58" s="19"/>
      <c r="C58" s="19"/>
    </row>
    <row r="59" spans="1:3" x14ac:dyDescent="0.25">
      <c r="A59" s="16" t="s">
        <v>48</v>
      </c>
      <c r="B59" s="19">
        <v>15223000</v>
      </c>
      <c r="C59" s="19"/>
    </row>
    <row r="60" spans="1:3" x14ac:dyDescent="0.25">
      <c r="A60" s="16" t="s">
        <v>49</v>
      </c>
      <c r="B60" s="19"/>
      <c r="C60" s="19"/>
    </row>
    <row r="61" spans="1:3" x14ac:dyDescent="0.25">
      <c r="A61" s="16" t="s">
        <v>50</v>
      </c>
      <c r="B61" s="19"/>
      <c r="C61" s="19"/>
    </row>
    <row r="62" spans="1:3" x14ac:dyDescent="0.25">
      <c r="A62" s="16" t="s">
        <v>51</v>
      </c>
      <c r="B62" s="19">
        <v>100000</v>
      </c>
      <c r="C62" s="19"/>
    </row>
    <row r="63" spans="1:3" ht="30" x14ac:dyDescent="0.25">
      <c r="A63" s="16" t="s">
        <v>52</v>
      </c>
      <c r="B63" s="19"/>
      <c r="C63" s="19"/>
    </row>
    <row r="64" spans="1:3" x14ac:dyDescent="0.25">
      <c r="A64" s="15" t="s">
        <v>53</v>
      </c>
      <c r="B64" s="18">
        <f>+B66</f>
        <v>76000000</v>
      </c>
      <c r="C64" s="18"/>
    </row>
    <row r="65" spans="1:3" x14ac:dyDescent="0.25">
      <c r="A65" s="16" t="s">
        <v>54</v>
      </c>
      <c r="B65" s="19"/>
      <c r="C65" s="19"/>
    </row>
    <row r="66" spans="1:3" x14ac:dyDescent="0.25">
      <c r="A66" s="16" t="s">
        <v>55</v>
      </c>
      <c r="B66" s="19">
        <v>76000000</v>
      </c>
      <c r="C66" s="19"/>
    </row>
    <row r="67" spans="1:3" x14ac:dyDescent="0.25">
      <c r="A67" s="16" t="s">
        <v>56</v>
      </c>
      <c r="B67" s="19"/>
      <c r="C67" s="19"/>
    </row>
    <row r="68" spans="1:3" ht="30" x14ac:dyDescent="0.25">
      <c r="A68" s="16" t="s">
        <v>57</v>
      </c>
      <c r="B68" s="19"/>
      <c r="C68" s="19"/>
    </row>
    <row r="69" spans="1:3" ht="30" x14ac:dyDescent="0.25">
      <c r="A69" s="15" t="s">
        <v>58</v>
      </c>
      <c r="B69" s="18">
        <v>0</v>
      </c>
      <c r="C69" s="18"/>
    </row>
    <row r="70" spans="1:3" x14ac:dyDescent="0.25">
      <c r="A70" s="16" t="s">
        <v>59</v>
      </c>
      <c r="B70" s="19"/>
      <c r="C70" s="19"/>
    </row>
    <row r="71" spans="1:3" ht="30" x14ac:dyDescent="0.25">
      <c r="A71" s="16" t="s">
        <v>60</v>
      </c>
      <c r="B71" s="19"/>
      <c r="C71" s="19"/>
    </row>
    <row r="72" spans="1:3" x14ac:dyDescent="0.25">
      <c r="A72" s="15" t="s">
        <v>61</v>
      </c>
      <c r="B72" s="18">
        <v>0</v>
      </c>
      <c r="C72" s="18"/>
    </row>
    <row r="73" spans="1:3" x14ac:dyDescent="0.25">
      <c r="A73" s="16" t="s">
        <v>62</v>
      </c>
      <c r="B73" s="19"/>
      <c r="C73" s="19"/>
    </row>
    <row r="74" spans="1:3" x14ac:dyDescent="0.25">
      <c r="A74" s="16" t="s">
        <v>63</v>
      </c>
      <c r="B74" s="19"/>
      <c r="C74" s="19"/>
    </row>
    <row r="75" spans="1:3" ht="30" x14ac:dyDescent="0.25">
      <c r="A75" s="16" t="s">
        <v>64</v>
      </c>
      <c r="B75" s="19"/>
      <c r="C75" s="19"/>
    </row>
    <row r="76" spans="1:3" x14ac:dyDescent="0.25">
      <c r="A76" s="17" t="s">
        <v>67</v>
      </c>
      <c r="B76" s="20">
        <v>0</v>
      </c>
      <c r="C76" s="20"/>
    </row>
    <row r="77" spans="1:3" x14ac:dyDescent="0.25">
      <c r="A77" s="15" t="s">
        <v>68</v>
      </c>
      <c r="B77" s="18">
        <v>0</v>
      </c>
      <c r="C77" s="18"/>
    </row>
    <row r="78" spans="1:3" ht="30" x14ac:dyDescent="0.25">
      <c r="A78" s="16" t="s">
        <v>69</v>
      </c>
      <c r="B78" s="19"/>
      <c r="C78" s="19"/>
    </row>
    <row r="79" spans="1:3" ht="30" x14ac:dyDescent="0.25">
      <c r="A79" s="16" t="s">
        <v>70</v>
      </c>
      <c r="B79" s="19"/>
      <c r="C79" s="19"/>
    </row>
    <row r="80" spans="1:3" x14ac:dyDescent="0.25">
      <c r="A80" s="15" t="s">
        <v>71</v>
      </c>
      <c r="B80" s="18">
        <v>0</v>
      </c>
      <c r="C80" s="18"/>
    </row>
    <row r="81" spans="1:3" x14ac:dyDescent="0.25">
      <c r="A81" s="16" t="s">
        <v>72</v>
      </c>
      <c r="B81" s="19"/>
      <c r="C81" s="19"/>
    </row>
    <row r="82" spans="1:3" x14ac:dyDescent="0.25">
      <c r="A82" s="16" t="s">
        <v>73</v>
      </c>
      <c r="B82" s="19"/>
      <c r="C82" s="19"/>
    </row>
    <row r="83" spans="1:3" x14ac:dyDescent="0.25">
      <c r="A83" s="15" t="s">
        <v>74</v>
      </c>
      <c r="B83" s="18">
        <v>0</v>
      </c>
      <c r="C83" s="18"/>
    </row>
    <row r="84" spans="1:3" x14ac:dyDescent="0.25">
      <c r="A84" s="16" t="s">
        <v>75</v>
      </c>
      <c r="B84" s="19"/>
      <c r="C84" s="19"/>
    </row>
    <row r="85" spans="1:3" x14ac:dyDescent="0.25">
      <c r="A85" s="6" t="s">
        <v>65</v>
      </c>
      <c r="B85" s="21">
        <f>SUM(B64,B54,B38,B28,B18,B12)</f>
        <v>410643793</v>
      </c>
      <c r="C85" s="21"/>
    </row>
    <row r="86" spans="1:3" x14ac:dyDescent="0.25">
      <c r="B86" s="22">
        <f>410643793-B85</f>
        <v>0</v>
      </c>
    </row>
    <row r="91" spans="1:3" ht="15.75" thickBot="1" x14ac:dyDescent="0.3"/>
    <row r="92" spans="1:3" ht="21" customHeight="1" thickBot="1" x14ac:dyDescent="0.3">
      <c r="A92" s="35" t="s">
        <v>103</v>
      </c>
    </row>
    <row r="93" spans="1:3" ht="28.5" customHeight="1" thickBot="1" x14ac:dyDescent="0.3">
      <c r="A93" s="36" t="s">
        <v>104</v>
      </c>
    </row>
    <row r="94" spans="1:3" ht="65.25" thickBot="1" x14ac:dyDescent="0.3">
      <c r="A94" s="37" t="s">
        <v>105</v>
      </c>
    </row>
    <row r="103" spans="1:1" x14ac:dyDescent="0.25">
      <c r="A103" s="34" t="s">
        <v>107</v>
      </c>
    </row>
    <row r="104" spans="1:1" x14ac:dyDescent="0.25">
      <c r="A104" t="s">
        <v>106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pane xSplit="1" ySplit="8" topLeftCell="B82" activePane="bottomRight" state="frozen"/>
      <selection pane="topRight" activeCell="B1" sqref="B1"/>
      <selection pane="bottomLeft" activeCell="A9" sqref="A9"/>
      <selection pane="bottomRight" activeCell="G84" sqref="G84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2.7109375" customWidth="1"/>
    <col min="4" max="10" width="14.85546875" customWidth="1"/>
    <col min="11" max="11" width="11.85546875" customWidth="1"/>
    <col min="12" max="15" width="11.28515625" customWidth="1"/>
    <col min="16" max="16" width="13.85546875" customWidth="1"/>
  </cols>
  <sheetData>
    <row r="1" spans="1:16" ht="28.5" x14ac:dyDescent="0.25">
      <c r="A1" s="43" t="s">
        <v>95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1" x14ac:dyDescent="0.25">
      <c r="A2" s="47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16.5" customHeight="1" x14ac:dyDescent="0.25">
      <c r="A3" s="52" t="s">
        <v>97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21" customHeight="1" x14ac:dyDescent="0.25">
      <c r="A4" s="41" t="s">
        <v>92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5.75" x14ac:dyDescent="0.25">
      <c r="A5" s="42" t="s">
        <v>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25.5" customHeight="1" x14ac:dyDescent="0.25">
      <c r="A6" s="38" t="s">
        <v>66</v>
      </c>
      <c r="B6" s="39" t="s">
        <v>94</v>
      </c>
      <c r="C6" s="39" t="s">
        <v>93</v>
      </c>
      <c r="D6" s="49" t="s">
        <v>91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</row>
    <row r="7" spans="1:16" x14ac:dyDescent="0.25">
      <c r="A7" s="38"/>
      <c r="B7" s="40"/>
      <c r="C7" s="40"/>
      <c r="D7" s="11" t="s">
        <v>79</v>
      </c>
      <c r="E7" s="11" t="s">
        <v>80</v>
      </c>
      <c r="F7" s="11" t="s">
        <v>81</v>
      </c>
      <c r="G7" s="11" t="s">
        <v>82</v>
      </c>
      <c r="H7" s="12" t="s">
        <v>83</v>
      </c>
      <c r="I7" s="11" t="s">
        <v>84</v>
      </c>
      <c r="J7" s="12" t="s">
        <v>85</v>
      </c>
      <c r="K7" s="11" t="s">
        <v>86</v>
      </c>
      <c r="L7" s="11" t="s">
        <v>87</v>
      </c>
      <c r="M7" s="11" t="s">
        <v>88</v>
      </c>
      <c r="N7" s="11" t="s">
        <v>89</v>
      </c>
      <c r="O7" s="12" t="s">
        <v>90</v>
      </c>
      <c r="P7" s="11" t="s">
        <v>78</v>
      </c>
    </row>
    <row r="8" spans="1:16" x14ac:dyDescent="0.25">
      <c r="A8" s="1" t="s">
        <v>0</v>
      </c>
      <c r="B8" s="2">
        <f>SUM(B9,B15,B25,B35,B44,B51,B61,B66,B69,B73)</f>
        <v>410643793</v>
      </c>
      <c r="C8" s="2"/>
      <c r="D8" s="20">
        <f>SUM(D9,D15,D25,D35,D44,D51,D61,D66,D69)</f>
        <v>25775139.529999997</v>
      </c>
      <c r="E8" s="20">
        <f t="shared" ref="E8:G8" si="0">SUM(E9,E15,E25,E35,E44,E51,E61,E66,E69)</f>
        <v>7407251.79</v>
      </c>
      <c r="F8" s="20">
        <f t="shared" si="0"/>
        <v>37742519.279999994</v>
      </c>
      <c r="G8" s="20">
        <f t="shared" si="0"/>
        <v>13226951.699999999</v>
      </c>
      <c r="H8" s="2">
        <f t="shared" ref="H8" si="1">SUM(H9,H15,H25,H35,H44,H51,H61,H66,H69)</f>
        <v>0</v>
      </c>
      <c r="I8" s="2">
        <f t="shared" ref="I8" si="2">SUM(I9,I15,I25,I35,I44,I51,I61,I66,I69)</f>
        <v>0</v>
      </c>
      <c r="J8" s="2">
        <f t="shared" ref="J8" si="3">SUM(J9,J15,J25,J35,J44,J51,J61,J66,J69)</f>
        <v>0</v>
      </c>
      <c r="K8" s="2">
        <f t="shared" ref="K8" si="4">SUM(K9,K15,K25,K35,K44,K51,K61,K66,K69)</f>
        <v>0</v>
      </c>
      <c r="L8" s="2">
        <f t="shared" ref="L8" si="5">SUM(L9,L15,L25,L35,L44,L51,L61,L66,L69)</f>
        <v>0</v>
      </c>
      <c r="M8" s="2">
        <f t="shared" ref="M8" si="6">SUM(M9,M15,M25,M35,M44,M51,M61,M66,M69)</f>
        <v>0</v>
      </c>
      <c r="N8" s="2">
        <f t="shared" ref="N8" si="7">SUM(N9,N15,N25,N35,N44,N51,N61,N66,N69)</f>
        <v>0</v>
      </c>
      <c r="O8" s="2">
        <f t="shared" ref="O8:P8" si="8">SUM(O9,O15,O25,O35,O44,O51,O61,O66,O69)</f>
        <v>0</v>
      </c>
      <c r="P8" s="20">
        <f t="shared" si="8"/>
        <v>84151862.299999997</v>
      </c>
    </row>
    <row r="9" spans="1:16" ht="30" x14ac:dyDescent="0.25">
      <c r="A9" s="15" t="s">
        <v>1</v>
      </c>
      <c r="B9" s="18">
        <f>+B10+B11+B12+B13+B14</f>
        <v>131413170</v>
      </c>
      <c r="C9" s="3"/>
      <c r="D9" s="33">
        <f>SUM(D10:D14)</f>
        <v>12899400.779999999</v>
      </c>
      <c r="E9" s="33">
        <f t="shared" ref="E9:F9" si="9">SUM(E10:E14)</f>
        <v>1172765.7</v>
      </c>
      <c r="F9" s="33">
        <f t="shared" si="9"/>
        <v>24974807.09</v>
      </c>
      <c r="G9" s="18">
        <f t="shared" ref="G9" si="10">SUM(G10:G14)</f>
        <v>690005.05</v>
      </c>
      <c r="H9" s="33">
        <f t="shared" ref="H9" si="11">SUM(H10:H14)</f>
        <v>0</v>
      </c>
      <c r="I9" s="33">
        <f t="shared" ref="I9" si="12">SUM(I10:I14)</f>
        <v>0</v>
      </c>
      <c r="J9" s="33">
        <f t="shared" ref="J9" si="13">SUM(J10:J14)</f>
        <v>0</v>
      </c>
      <c r="K9" s="33">
        <f t="shared" ref="K9" si="14">SUM(K10:K14)</f>
        <v>0</v>
      </c>
      <c r="L9" s="33">
        <f t="shared" ref="L9" si="15">SUM(L10:L14)</f>
        <v>0</v>
      </c>
      <c r="M9" s="33">
        <f t="shared" ref="M9" si="16">SUM(M10:M14)</f>
        <v>0</v>
      </c>
      <c r="N9" s="33">
        <f t="shared" ref="N9" si="17">SUM(N10:N14)</f>
        <v>0</v>
      </c>
      <c r="O9" s="33">
        <f t="shared" ref="O9" si="18">SUM(O10:O14)</f>
        <v>0</v>
      </c>
      <c r="P9" s="18">
        <f>SUM(D9:O9)</f>
        <v>39736978.619999997</v>
      </c>
    </row>
    <row r="10" spans="1:16" x14ac:dyDescent="0.25">
      <c r="A10" s="16" t="s">
        <v>2</v>
      </c>
      <c r="B10" s="19">
        <v>104470044</v>
      </c>
      <c r="C10" s="4"/>
      <c r="D10" s="31">
        <v>11041050.08</v>
      </c>
      <c r="E10" s="19">
        <v>614171.71</v>
      </c>
      <c r="F10" s="19">
        <v>21026099.32</v>
      </c>
      <c r="G10" s="19">
        <v>60605.05</v>
      </c>
      <c r="H10" s="19"/>
      <c r="I10" s="19"/>
      <c r="J10" s="19"/>
      <c r="P10" s="19">
        <f t="shared" ref="P10:P73" si="19">SUM(D10:O10)</f>
        <v>32741926.16</v>
      </c>
    </row>
    <row r="11" spans="1:16" x14ac:dyDescent="0.25">
      <c r="A11" s="16" t="s">
        <v>3</v>
      </c>
      <c r="B11" s="19">
        <v>8515730</v>
      </c>
      <c r="C11" s="4"/>
      <c r="D11" s="19">
        <v>166000</v>
      </c>
      <c r="E11" s="19">
        <v>306788.99</v>
      </c>
      <c r="F11" s="19">
        <v>389053.3</v>
      </c>
      <c r="G11" s="19">
        <v>90000</v>
      </c>
      <c r="H11" s="19"/>
      <c r="I11" s="19"/>
      <c r="J11" s="19"/>
      <c r="P11" s="19">
        <f t="shared" si="19"/>
        <v>951842.29</v>
      </c>
    </row>
    <row r="12" spans="1:16" ht="30" x14ac:dyDescent="0.25">
      <c r="A12" s="16" t="s">
        <v>4</v>
      </c>
      <c r="B12" s="19">
        <v>2775000</v>
      </c>
      <c r="C12" s="4"/>
      <c r="D12" s="19">
        <v>139770</v>
      </c>
      <c r="E12" s="19">
        <v>251805</v>
      </c>
      <c r="F12" s="19">
        <v>387140</v>
      </c>
      <c r="G12" s="19">
        <v>539400</v>
      </c>
      <c r="H12" s="19"/>
      <c r="I12" s="19"/>
      <c r="J12" s="19"/>
      <c r="P12" s="19">
        <f t="shared" si="19"/>
        <v>1318115</v>
      </c>
    </row>
    <row r="13" spans="1:16" x14ac:dyDescent="0.25">
      <c r="A13" s="16" t="s">
        <v>5</v>
      </c>
      <c r="B13" s="19">
        <v>100000</v>
      </c>
      <c r="C13" s="4"/>
      <c r="D13" s="19"/>
      <c r="E13" s="19"/>
      <c r="F13" s="19"/>
      <c r="G13" s="19"/>
      <c r="H13" s="19"/>
      <c r="I13" s="19"/>
      <c r="J13" s="19"/>
      <c r="P13" s="19">
        <f t="shared" si="19"/>
        <v>0</v>
      </c>
    </row>
    <row r="14" spans="1:16" x14ac:dyDescent="0.25">
      <c r="A14" s="16" t="s">
        <v>6</v>
      </c>
      <c r="B14" s="19">
        <v>15552396</v>
      </c>
      <c r="C14" s="4"/>
      <c r="D14" s="19">
        <v>1552580.7</v>
      </c>
      <c r="E14" s="19"/>
      <c r="F14" s="19">
        <v>3172514.47</v>
      </c>
      <c r="G14" s="19">
        <v>0</v>
      </c>
      <c r="H14" s="19"/>
      <c r="I14" s="19"/>
      <c r="J14" s="19"/>
      <c r="P14" s="19">
        <f t="shared" si="19"/>
        <v>4725095.17</v>
      </c>
    </row>
    <row r="15" spans="1:16" x14ac:dyDescent="0.25">
      <c r="A15" s="15" t="s">
        <v>7</v>
      </c>
      <c r="B15" s="18">
        <f>+B16+B17+B18+B19+B20+B21+B22+B23+B24</f>
        <v>152800902</v>
      </c>
      <c r="C15" s="3"/>
      <c r="D15" s="33">
        <f>SUM(D16:D24)</f>
        <v>8636284.4499999993</v>
      </c>
      <c r="E15" s="33">
        <f t="shared" ref="E15:F15" si="20">SUM(E16:E24)</f>
        <v>1074833.71</v>
      </c>
      <c r="F15" s="33">
        <f t="shared" si="20"/>
        <v>8395350.9199999999</v>
      </c>
      <c r="G15" s="18">
        <f t="shared" ref="G15" si="21">SUM(G16:G24)</f>
        <v>8550929.5999999996</v>
      </c>
      <c r="H15" s="33">
        <f t="shared" ref="H15" si="22">SUM(H16:H24)</f>
        <v>0</v>
      </c>
      <c r="I15" s="33">
        <f t="shared" ref="I15" si="23">SUM(I16:I24)</f>
        <v>0</v>
      </c>
      <c r="J15" s="33">
        <f t="shared" ref="J15" si="24">SUM(J16:J24)</f>
        <v>0</v>
      </c>
      <c r="K15" s="33">
        <f t="shared" ref="K15" si="25">SUM(K16:K24)</f>
        <v>0</v>
      </c>
      <c r="L15" s="33">
        <f t="shared" ref="L15" si="26">SUM(L16:L24)</f>
        <v>0</v>
      </c>
      <c r="M15" s="33">
        <f t="shared" ref="M15" si="27">SUM(M16:M24)</f>
        <v>0</v>
      </c>
      <c r="N15" s="33">
        <f t="shared" ref="N15" si="28">SUM(N16:N24)</f>
        <v>0</v>
      </c>
      <c r="O15" s="33">
        <f t="shared" ref="O15" si="29">SUM(O16:O24)</f>
        <v>0</v>
      </c>
      <c r="P15" s="18">
        <f t="shared" si="19"/>
        <v>26657398.68</v>
      </c>
    </row>
    <row r="16" spans="1:16" x14ac:dyDescent="0.25">
      <c r="A16" s="16" t="s">
        <v>8</v>
      </c>
      <c r="B16" s="19">
        <v>132657001</v>
      </c>
      <c r="C16" s="4"/>
      <c r="D16" s="31">
        <v>7755836.7199999997</v>
      </c>
      <c r="E16" s="19">
        <v>117670.84</v>
      </c>
      <c r="F16" s="19">
        <v>7302402.1900000004</v>
      </c>
      <c r="G16" s="19">
        <v>7417167.5</v>
      </c>
      <c r="H16" s="19"/>
      <c r="I16" s="19"/>
      <c r="J16" s="19"/>
      <c r="P16" s="19">
        <f t="shared" si="19"/>
        <v>22593077.25</v>
      </c>
    </row>
    <row r="17" spans="1:16" ht="30" x14ac:dyDescent="0.25">
      <c r="A17" s="16" t="s">
        <v>9</v>
      </c>
      <c r="B17" s="19">
        <v>2403224</v>
      </c>
      <c r="C17" s="4"/>
      <c r="D17" s="19">
        <v>161082</v>
      </c>
      <c r="E17" s="19">
        <v>59580</v>
      </c>
      <c r="F17" s="19">
        <v>158250</v>
      </c>
      <c r="G17" s="19">
        <v>150041</v>
      </c>
      <c r="H17" s="19"/>
      <c r="I17" s="19"/>
      <c r="J17" s="19"/>
      <c r="P17" s="19">
        <f t="shared" si="19"/>
        <v>528953</v>
      </c>
    </row>
    <row r="18" spans="1:16" x14ac:dyDescent="0.25">
      <c r="A18" s="16" t="s">
        <v>10</v>
      </c>
      <c r="B18" s="19">
        <v>191586</v>
      </c>
      <c r="C18" s="4"/>
      <c r="D18" s="19"/>
      <c r="E18" s="19"/>
      <c r="F18" s="19">
        <v>2500</v>
      </c>
      <c r="G18" s="19">
        <v>0</v>
      </c>
      <c r="H18" s="19"/>
      <c r="I18" s="19"/>
      <c r="J18" s="19"/>
      <c r="P18" s="19">
        <f t="shared" si="19"/>
        <v>2500</v>
      </c>
    </row>
    <row r="19" spans="1:16" x14ac:dyDescent="0.25">
      <c r="A19" s="16" t="s">
        <v>11</v>
      </c>
      <c r="B19" s="19">
        <v>284111</v>
      </c>
      <c r="C19" s="4"/>
      <c r="D19" s="19"/>
      <c r="E19" s="19">
        <v>260</v>
      </c>
      <c r="F19" s="19">
        <v>147920.01999999999</v>
      </c>
      <c r="G19" s="19">
        <v>100</v>
      </c>
      <c r="H19" s="19"/>
      <c r="I19" s="19"/>
      <c r="J19" s="19"/>
      <c r="P19" s="19">
        <f t="shared" si="19"/>
        <v>148280.01999999999</v>
      </c>
    </row>
    <row r="20" spans="1:16" x14ac:dyDescent="0.25">
      <c r="A20" s="16" t="s">
        <v>12</v>
      </c>
      <c r="B20" s="19">
        <v>5624677</v>
      </c>
      <c r="C20" s="4"/>
      <c r="D20" s="19">
        <v>440325</v>
      </c>
      <c r="E20" s="19">
        <v>671342.44</v>
      </c>
      <c r="F20" s="19">
        <v>565600.30000000005</v>
      </c>
      <c r="G20" s="19">
        <v>606567.65</v>
      </c>
      <c r="H20" s="19"/>
      <c r="I20" s="19"/>
      <c r="J20" s="19"/>
      <c r="P20" s="19">
        <f t="shared" si="19"/>
        <v>2283835.39</v>
      </c>
    </row>
    <row r="21" spans="1:16" x14ac:dyDescent="0.25">
      <c r="A21" s="16" t="s">
        <v>13</v>
      </c>
      <c r="B21" s="19">
        <v>1390000</v>
      </c>
      <c r="C21" s="4"/>
      <c r="D21" s="19">
        <v>69346.06</v>
      </c>
      <c r="E21" s="19"/>
      <c r="F21" s="19">
        <v>144670.76999999999</v>
      </c>
      <c r="G21" s="19">
        <v>71656.06</v>
      </c>
      <c r="H21" s="19"/>
      <c r="I21" s="19"/>
      <c r="J21" s="19"/>
      <c r="P21" s="19">
        <f t="shared" si="19"/>
        <v>285672.89</v>
      </c>
    </row>
    <row r="22" spans="1:16" ht="45" x14ac:dyDescent="0.25">
      <c r="A22" s="16" t="s">
        <v>14</v>
      </c>
      <c r="B22" s="19">
        <v>7880303</v>
      </c>
      <c r="C22" s="4"/>
      <c r="D22" s="19">
        <v>135821.56</v>
      </c>
      <c r="E22" s="19">
        <v>110855.2</v>
      </c>
      <c r="F22" s="19">
        <v>74007.64</v>
      </c>
      <c r="G22" s="19">
        <v>287747.39</v>
      </c>
      <c r="H22" s="19"/>
      <c r="I22" s="19"/>
      <c r="J22" s="19"/>
      <c r="P22" s="19">
        <f t="shared" si="19"/>
        <v>608431.79</v>
      </c>
    </row>
    <row r="23" spans="1:16" ht="30" x14ac:dyDescent="0.25">
      <c r="A23" s="16" t="s">
        <v>15</v>
      </c>
      <c r="B23" s="19">
        <v>2370000</v>
      </c>
      <c r="C23" s="4"/>
      <c r="D23" s="19">
        <v>73873.11</v>
      </c>
      <c r="E23" s="19">
        <v>115125.23</v>
      </c>
      <c r="F23" s="19"/>
      <c r="G23" s="19">
        <v>17650</v>
      </c>
      <c r="H23" s="19"/>
      <c r="I23" s="19"/>
      <c r="J23" s="19"/>
      <c r="P23" s="19">
        <f t="shared" si="19"/>
        <v>206648.34</v>
      </c>
    </row>
    <row r="24" spans="1:16" x14ac:dyDescent="0.25">
      <c r="A24" s="16" t="s">
        <v>16</v>
      </c>
      <c r="B24" s="19"/>
      <c r="C24" s="4"/>
      <c r="D24" s="19"/>
      <c r="E24" s="19"/>
      <c r="F24" s="19"/>
      <c r="G24" s="19"/>
      <c r="H24" s="19"/>
      <c r="I24" s="19"/>
      <c r="J24" s="19"/>
      <c r="P24" s="19">
        <f t="shared" si="19"/>
        <v>0</v>
      </c>
    </row>
    <row r="25" spans="1:16" x14ac:dyDescent="0.25">
      <c r="A25" s="15" t="s">
        <v>17</v>
      </c>
      <c r="B25" s="18">
        <f>+B26+B27+B28+B29+B30+B31+B32+B33+B34</f>
        <v>32093921</v>
      </c>
      <c r="C25" s="3"/>
      <c r="D25" s="18">
        <f>SUM(D26:D34)</f>
        <v>4117185.4800000004</v>
      </c>
      <c r="E25" s="18">
        <f t="shared" ref="E25:F25" si="30">SUM(E26:E34)</f>
        <v>3584883.83</v>
      </c>
      <c r="F25" s="18">
        <f t="shared" si="30"/>
        <v>2117402.54</v>
      </c>
      <c r="G25" s="18">
        <f t="shared" ref="G25" si="31">SUM(G26:G34)</f>
        <v>3816500.6</v>
      </c>
      <c r="H25" s="18">
        <f t="shared" ref="H25" si="32">SUM(H26:H34)</f>
        <v>0</v>
      </c>
      <c r="I25" s="18">
        <f t="shared" ref="I25" si="33">SUM(I26:I34)</f>
        <v>0</v>
      </c>
      <c r="J25" s="18">
        <f t="shared" ref="J25" si="34">SUM(J26:J34)</f>
        <v>0</v>
      </c>
      <c r="K25" s="18">
        <f t="shared" ref="K25" si="35">SUM(K26:K34)</f>
        <v>0</v>
      </c>
      <c r="L25" s="18">
        <f t="shared" ref="L25" si="36">SUM(L26:L34)</f>
        <v>0</v>
      </c>
      <c r="M25" s="18">
        <f t="shared" ref="M25" si="37">SUM(M26:M34)</f>
        <v>0</v>
      </c>
      <c r="N25" s="18">
        <f t="shared" ref="N25" si="38">SUM(N26:N34)</f>
        <v>0</v>
      </c>
      <c r="O25" s="18">
        <f t="shared" ref="O25" si="39">SUM(O26:O34)</f>
        <v>0</v>
      </c>
      <c r="P25" s="18">
        <f t="shared" si="19"/>
        <v>13635972.450000001</v>
      </c>
    </row>
    <row r="26" spans="1:16" ht="30" x14ac:dyDescent="0.25">
      <c r="A26" s="16" t="s">
        <v>18</v>
      </c>
      <c r="B26" s="19">
        <v>1250900</v>
      </c>
      <c r="C26" s="4"/>
      <c r="D26" s="19">
        <v>254262.56</v>
      </c>
      <c r="E26" s="19">
        <v>193028.48000000001</v>
      </c>
      <c r="F26" s="19">
        <v>36847.57</v>
      </c>
      <c r="G26" s="19">
        <v>79829.36</v>
      </c>
      <c r="H26" s="19"/>
      <c r="I26" s="19"/>
      <c r="J26" s="19"/>
      <c r="P26" s="19">
        <f t="shared" si="19"/>
        <v>563967.97000000009</v>
      </c>
    </row>
    <row r="27" spans="1:16" x14ac:dyDescent="0.25">
      <c r="A27" s="16" t="s">
        <v>19</v>
      </c>
      <c r="B27" s="19">
        <v>1281000</v>
      </c>
      <c r="C27" s="4"/>
      <c r="D27" s="19">
        <v>57285.43</v>
      </c>
      <c r="E27" s="19"/>
      <c r="F27" s="19">
        <v>90174</v>
      </c>
      <c r="G27" s="19">
        <v>3327.73</v>
      </c>
      <c r="H27" s="19"/>
      <c r="I27" s="19"/>
      <c r="J27" s="19"/>
      <c r="P27" s="19">
        <f t="shared" si="19"/>
        <v>150787.16</v>
      </c>
    </row>
    <row r="28" spans="1:16" ht="30" x14ac:dyDescent="0.25">
      <c r="A28" s="16" t="s">
        <v>20</v>
      </c>
      <c r="B28" s="19">
        <v>1302107</v>
      </c>
      <c r="C28" s="4"/>
      <c r="D28" s="19">
        <v>93874.15</v>
      </c>
      <c r="E28" s="19">
        <v>10104.459999999999</v>
      </c>
      <c r="F28" s="19"/>
      <c r="G28" s="19"/>
      <c r="H28" s="19"/>
      <c r="I28" s="19"/>
      <c r="J28" s="19"/>
      <c r="P28" s="19">
        <f t="shared" si="19"/>
        <v>103978.60999999999</v>
      </c>
    </row>
    <row r="29" spans="1:16" x14ac:dyDescent="0.25">
      <c r="A29" s="16" t="s">
        <v>21</v>
      </c>
      <c r="B29" s="19">
        <v>20000</v>
      </c>
      <c r="C29" s="4"/>
      <c r="D29" s="19"/>
      <c r="E29" s="19">
        <v>6697.5</v>
      </c>
      <c r="F29" s="19"/>
      <c r="G29" s="19"/>
      <c r="H29" s="19"/>
      <c r="I29" s="19"/>
      <c r="J29" s="19"/>
      <c r="P29" s="19">
        <f t="shared" si="19"/>
        <v>6697.5</v>
      </c>
    </row>
    <row r="30" spans="1:16" ht="30" x14ac:dyDescent="0.25">
      <c r="A30" s="16" t="s">
        <v>22</v>
      </c>
      <c r="B30" s="19">
        <v>2597239</v>
      </c>
      <c r="C30" s="4"/>
      <c r="D30" s="19">
        <v>484840.23000000004</v>
      </c>
      <c r="E30" s="19">
        <v>288762.69</v>
      </c>
      <c r="F30" s="19">
        <v>155006.28</v>
      </c>
      <c r="G30" s="19">
        <v>340191.39</v>
      </c>
      <c r="H30" s="19"/>
      <c r="I30" s="19"/>
      <c r="J30" s="19"/>
      <c r="P30" s="19">
        <f t="shared" si="19"/>
        <v>1268800.5900000001</v>
      </c>
    </row>
    <row r="31" spans="1:16" ht="30" x14ac:dyDescent="0.25">
      <c r="A31" s="16" t="s">
        <v>23</v>
      </c>
      <c r="B31" s="19">
        <v>1411837</v>
      </c>
      <c r="C31" s="4"/>
      <c r="D31" s="19">
        <v>931613.01</v>
      </c>
      <c r="E31" s="19">
        <v>309800.02</v>
      </c>
      <c r="F31" s="19">
        <v>336616.01</v>
      </c>
      <c r="G31" s="19">
        <v>774077.49</v>
      </c>
      <c r="H31" s="19"/>
      <c r="I31" s="19"/>
      <c r="J31" s="19"/>
      <c r="P31" s="19">
        <f t="shared" si="19"/>
        <v>2352106.5300000003</v>
      </c>
    </row>
    <row r="32" spans="1:16" ht="30" x14ac:dyDescent="0.25">
      <c r="A32" s="16" t="s">
        <v>24</v>
      </c>
      <c r="B32" s="19">
        <v>18230738</v>
      </c>
      <c r="C32" s="4"/>
      <c r="D32" s="19">
        <v>1525073.69</v>
      </c>
      <c r="E32" s="19">
        <v>2168231.75</v>
      </c>
      <c r="F32" s="19">
        <v>679417.31</v>
      </c>
      <c r="G32" s="19">
        <v>1620011.53</v>
      </c>
      <c r="H32" s="19"/>
      <c r="I32" s="19"/>
      <c r="J32" s="19"/>
      <c r="P32" s="19">
        <f t="shared" si="19"/>
        <v>5992734.2800000003</v>
      </c>
    </row>
    <row r="33" spans="1:16" ht="45" x14ac:dyDescent="0.25">
      <c r="A33" s="16" t="s">
        <v>25</v>
      </c>
      <c r="B33" s="19"/>
      <c r="C33" s="4"/>
      <c r="D33" s="26"/>
      <c r="E33" s="19"/>
      <c r="F33" s="19"/>
      <c r="G33" s="19"/>
      <c r="H33" s="19"/>
      <c r="I33" s="19"/>
      <c r="J33" s="19"/>
      <c r="P33" s="19">
        <f t="shared" si="19"/>
        <v>0</v>
      </c>
    </row>
    <row r="34" spans="1:16" x14ac:dyDescent="0.25">
      <c r="A34" s="16" t="s">
        <v>26</v>
      </c>
      <c r="B34" s="19">
        <v>6000100</v>
      </c>
      <c r="C34" s="4"/>
      <c r="D34" s="19">
        <v>770236.41</v>
      </c>
      <c r="E34" s="19">
        <v>608258.93000000005</v>
      </c>
      <c r="F34" s="19">
        <v>819341.37</v>
      </c>
      <c r="G34" s="19">
        <v>999063.1</v>
      </c>
      <c r="H34" s="19"/>
      <c r="I34" s="19"/>
      <c r="J34" s="19"/>
      <c r="P34" s="19">
        <f t="shared" si="19"/>
        <v>3196899.81</v>
      </c>
    </row>
    <row r="35" spans="1:16" x14ac:dyDescent="0.25">
      <c r="A35" s="15" t="s">
        <v>27</v>
      </c>
      <c r="B35" s="18">
        <f>+B36</f>
        <v>644800</v>
      </c>
      <c r="C35" s="3"/>
      <c r="D35" s="18">
        <f>SUM(D36:D43)</f>
        <v>67358.820000000007</v>
      </c>
      <c r="E35" s="18">
        <f t="shared" ref="E35:F35" si="40">SUM(E36:E43)</f>
        <v>78049.03</v>
      </c>
      <c r="F35" s="18">
        <f t="shared" si="40"/>
        <v>56967.5</v>
      </c>
      <c r="G35" s="18">
        <f t="shared" ref="G35" si="41">SUM(G36:G43)</f>
        <v>37000</v>
      </c>
      <c r="H35" s="18">
        <f t="shared" ref="H35" si="42">SUM(H36:H43)</f>
        <v>0</v>
      </c>
      <c r="I35" s="18">
        <f t="shared" ref="I35" si="43">SUM(I36:I43)</f>
        <v>0</v>
      </c>
      <c r="J35" s="18">
        <f t="shared" ref="J35" si="44">SUM(J36:J43)</f>
        <v>0</v>
      </c>
      <c r="K35" s="18">
        <f t="shared" ref="K35" si="45">SUM(K36:K43)</f>
        <v>0</v>
      </c>
      <c r="L35" s="18">
        <f t="shared" ref="L35" si="46">SUM(L36:L43)</f>
        <v>0</v>
      </c>
      <c r="M35" s="18">
        <f t="shared" ref="M35" si="47">SUM(M36:M43)</f>
        <v>0</v>
      </c>
      <c r="N35" s="18">
        <f t="shared" ref="N35" si="48">SUM(N36:N43)</f>
        <v>0</v>
      </c>
      <c r="O35" s="18">
        <f t="shared" ref="O35" si="49">SUM(O36:O43)</f>
        <v>0</v>
      </c>
      <c r="P35" s="18">
        <f t="shared" si="19"/>
        <v>239375.35</v>
      </c>
    </row>
    <row r="36" spans="1:16" ht="30" x14ac:dyDescent="0.25">
      <c r="A36" s="16" t="s">
        <v>28</v>
      </c>
      <c r="B36" s="19">
        <v>644800</v>
      </c>
      <c r="C36" s="4"/>
      <c r="D36" s="19">
        <v>67358.820000000007</v>
      </c>
      <c r="E36" s="19">
        <v>78049.03</v>
      </c>
      <c r="F36" s="19">
        <v>56967.5</v>
      </c>
      <c r="G36" s="19">
        <v>37000</v>
      </c>
      <c r="H36" s="19"/>
      <c r="I36" s="19"/>
      <c r="J36" s="19"/>
      <c r="P36" s="19">
        <f t="shared" si="19"/>
        <v>239375.35</v>
      </c>
    </row>
    <row r="37" spans="1:16" ht="30" x14ac:dyDescent="0.25">
      <c r="A37" s="16" t="s">
        <v>29</v>
      </c>
      <c r="B37" s="19"/>
      <c r="C37" s="4"/>
      <c r="D37" s="19"/>
      <c r="E37" s="19"/>
      <c r="F37" s="19"/>
      <c r="G37" s="19"/>
      <c r="H37" s="19"/>
      <c r="I37" s="19"/>
      <c r="J37" s="19"/>
      <c r="P37" s="19">
        <f t="shared" si="19"/>
        <v>0</v>
      </c>
    </row>
    <row r="38" spans="1:16" ht="30" x14ac:dyDescent="0.25">
      <c r="A38" s="16" t="s">
        <v>30</v>
      </c>
      <c r="B38" s="19"/>
      <c r="C38" s="4"/>
      <c r="D38" s="19"/>
      <c r="E38" s="19"/>
      <c r="F38" s="19"/>
      <c r="G38" s="19"/>
      <c r="H38" s="19"/>
      <c r="I38" s="19"/>
      <c r="J38" s="19"/>
      <c r="P38" s="19">
        <f t="shared" si="19"/>
        <v>0</v>
      </c>
    </row>
    <row r="39" spans="1:16" ht="30" x14ac:dyDescent="0.25">
      <c r="A39" s="16" t="s">
        <v>31</v>
      </c>
      <c r="B39" s="19"/>
      <c r="C39" s="4"/>
      <c r="D39" s="19"/>
      <c r="E39" s="19"/>
      <c r="F39" s="19"/>
      <c r="G39" s="19"/>
      <c r="H39" s="19"/>
      <c r="I39" s="19"/>
      <c r="J39" s="19"/>
      <c r="P39" s="19">
        <f t="shared" si="19"/>
        <v>0</v>
      </c>
    </row>
    <row r="40" spans="1:16" ht="30" x14ac:dyDescent="0.25">
      <c r="A40" s="16" t="s">
        <v>32</v>
      </c>
      <c r="B40" s="19"/>
      <c r="C40" s="4"/>
      <c r="D40" s="19"/>
      <c r="E40" s="19"/>
      <c r="F40" s="19"/>
      <c r="G40" s="19"/>
      <c r="H40" s="19"/>
      <c r="I40" s="19"/>
      <c r="J40" s="19"/>
      <c r="P40" s="19">
        <f t="shared" si="19"/>
        <v>0</v>
      </c>
    </row>
    <row r="41" spans="1:16" x14ac:dyDescent="0.25">
      <c r="A41" s="16" t="s">
        <v>33</v>
      </c>
      <c r="B41" s="19"/>
      <c r="C41" s="4"/>
      <c r="D41" s="19"/>
      <c r="E41" s="19"/>
      <c r="F41" s="19"/>
      <c r="G41" s="19"/>
      <c r="H41" s="19"/>
      <c r="I41" s="19"/>
      <c r="J41" s="19"/>
      <c r="P41" s="19">
        <f t="shared" si="19"/>
        <v>0</v>
      </c>
    </row>
    <row r="42" spans="1:16" ht="30" x14ac:dyDescent="0.25">
      <c r="A42" s="16" t="s">
        <v>34</v>
      </c>
      <c r="B42" s="19"/>
      <c r="C42" s="4"/>
      <c r="D42" s="19"/>
      <c r="E42" s="19"/>
      <c r="F42" s="19"/>
      <c r="G42" s="19"/>
      <c r="H42" s="19"/>
      <c r="I42" s="19"/>
      <c r="J42" s="19"/>
      <c r="P42" s="19">
        <f t="shared" si="19"/>
        <v>0</v>
      </c>
    </row>
    <row r="43" spans="1:16" ht="30" x14ac:dyDescent="0.25">
      <c r="A43" s="16" t="s">
        <v>35</v>
      </c>
      <c r="B43" s="19"/>
      <c r="C43" s="4"/>
      <c r="D43" s="19"/>
      <c r="E43" s="19"/>
      <c r="F43" s="19"/>
      <c r="G43" s="19"/>
      <c r="H43" s="19"/>
      <c r="I43" s="19"/>
      <c r="J43" s="19"/>
      <c r="P43" s="19">
        <f t="shared" si="19"/>
        <v>0</v>
      </c>
    </row>
    <row r="44" spans="1:16" x14ac:dyDescent="0.25">
      <c r="A44" s="15" t="s">
        <v>36</v>
      </c>
      <c r="B44" s="18">
        <v>0</v>
      </c>
      <c r="C44" s="3"/>
      <c r="D44" s="18">
        <f>SUM(D45:D50)</f>
        <v>0</v>
      </c>
      <c r="E44" s="18">
        <f t="shared" ref="E44:F44" si="50">SUM(E45:E50)</f>
        <v>0</v>
      </c>
      <c r="F44" s="18">
        <f t="shared" si="50"/>
        <v>0</v>
      </c>
      <c r="G44" s="18">
        <f t="shared" ref="G44" si="51">SUM(G45:G50)</f>
        <v>0</v>
      </c>
      <c r="H44" s="18">
        <f t="shared" ref="H44" si="52">SUM(H45:H50)</f>
        <v>0</v>
      </c>
      <c r="I44" s="18">
        <f t="shared" ref="I44" si="53">SUM(I45:I50)</f>
        <v>0</v>
      </c>
      <c r="J44" s="18">
        <f t="shared" ref="J44" si="54">SUM(J45:J50)</f>
        <v>0</v>
      </c>
      <c r="K44" s="18">
        <f t="shared" ref="K44" si="55">SUM(K45:K50)</f>
        <v>0</v>
      </c>
      <c r="L44" s="18">
        <f t="shared" ref="L44" si="56">SUM(L45:L50)</f>
        <v>0</v>
      </c>
      <c r="M44" s="18">
        <f t="shared" ref="M44" si="57">SUM(M45:M50)</f>
        <v>0</v>
      </c>
      <c r="N44" s="18">
        <f t="shared" ref="N44" si="58">SUM(N45:N50)</f>
        <v>0</v>
      </c>
      <c r="O44" s="18">
        <f t="shared" ref="O44" si="59">SUM(O45:O50)</f>
        <v>0</v>
      </c>
      <c r="P44" s="19">
        <f t="shared" si="19"/>
        <v>0</v>
      </c>
    </row>
    <row r="45" spans="1:16" ht="30" x14ac:dyDescent="0.25">
      <c r="A45" s="16" t="s">
        <v>37</v>
      </c>
      <c r="B45" s="19"/>
      <c r="C45" s="4"/>
      <c r="D45" s="19"/>
      <c r="E45" s="19"/>
      <c r="F45" s="19"/>
      <c r="G45" s="19"/>
      <c r="H45" s="19"/>
      <c r="I45" s="19"/>
      <c r="J45" s="19"/>
      <c r="P45" s="19">
        <f t="shared" si="19"/>
        <v>0</v>
      </c>
    </row>
    <row r="46" spans="1:16" ht="30" x14ac:dyDescent="0.25">
      <c r="A46" s="16" t="s">
        <v>38</v>
      </c>
      <c r="B46" s="19"/>
      <c r="C46" s="4"/>
      <c r="D46" s="19"/>
      <c r="E46" s="19"/>
      <c r="F46" s="19"/>
      <c r="G46" s="19"/>
      <c r="H46" s="19"/>
      <c r="I46" s="19"/>
      <c r="J46" s="19"/>
      <c r="P46" s="19">
        <f t="shared" si="19"/>
        <v>0</v>
      </c>
    </row>
    <row r="47" spans="1:16" ht="30" x14ac:dyDescent="0.25">
      <c r="A47" s="16" t="s">
        <v>39</v>
      </c>
      <c r="B47" s="19"/>
      <c r="C47" s="4"/>
      <c r="D47" s="19"/>
      <c r="E47" s="19"/>
      <c r="F47" s="19"/>
      <c r="G47" s="19"/>
      <c r="H47" s="19"/>
      <c r="I47" s="19"/>
      <c r="J47" s="19"/>
      <c r="P47" s="19">
        <f t="shared" si="19"/>
        <v>0</v>
      </c>
    </row>
    <row r="48" spans="1:16" ht="30" x14ac:dyDescent="0.25">
      <c r="A48" s="16" t="s">
        <v>40</v>
      </c>
      <c r="B48" s="19"/>
      <c r="C48" s="4"/>
      <c r="D48" s="19"/>
      <c r="E48" s="19"/>
      <c r="F48" s="19"/>
      <c r="G48" s="19"/>
      <c r="H48" s="19"/>
      <c r="I48" s="19"/>
      <c r="J48" s="19"/>
      <c r="P48" s="19">
        <f t="shared" si="19"/>
        <v>0</v>
      </c>
    </row>
    <row r="49" spans="1:16" ht="30" x14ac:dyDescent="0.25">
      <c r="A49" s="16" t="s">
        <v>41</v>
      </c>
      <c r="B49" s="19"/>
      <c r="C49" s="4"/>
      <c r="D49" s="19"/>
      <c r="E49" s="19"/>
      <c r="F49" s="19"/>
      <c r="G49" s="19"/>
      <c r="H49" s="19"/>
      <c r="I49" s="19"/>
      <c r="J49" s="19"/>
      <c r="P49" s="19">
        <f t="shared" si="19"/>
        <v>0</v>
      </c>
    </row>
    <row r="50" spans="1:16" ht="30" x14ac:dyDescent="0.25">
      <c r="A50" s="16" t="s">
        <v>42</v>
      </c>
      <c r="B50" s="19"/>
      <c r="C50" s="4"/>
      <c r="D50" s="19"/>
      <c r="E50" s="19"/>
      <c r="F50" s="19"/>
      <c r="G50" s="19"/>
      <c r="H50" s="19"/>
      <c r="I50" s="19"/>
      <c r="J50" s="19"/>
      <c r="P50" s="19">
        <f t="shared" si="19"/>
        <v>0</v>
      </c>
    </row>
    <row r="51" spans="1:16" ht="30" x14ac:dyDescent="0.25">
      <c r="A51" s="15" t="s">
        <v>43</v>
      </c>
      <c r="B51" s="18">
        <f>+B52+B56+B54+B59</f>
        <v>17691000</v>
      </c>
      <c r="C51" s="3"/>
      <c r="D51" s="18">
        <f>SUM(D52:D60)</f>
        <v>0</v>
      </c>
      <c r="E51" s="18">
        <f t="shared" ref="E51:F51" si="60">SUM(E52:E60)</f>
        <v>45523.520000000004</v>
      </c>
      <c r="F51" s="18">
        <f t="shared" si="60"/>
        <v>260121.23</v>
      </c>
      <c r="G51" s="18">
        <f t="shared" ref="G51" si="61">SUM(G52:G60)</f>
        <v>29686.45</v>
      </c>
      <c r="H51" s="18">
        <f t="shared" ref="H51" si="62">SUM(H52:H60)</f>
        <v>0</v>
      </c>
      <c r="I51" s="18">
        <f t="shared" ref="I51" si="63">SUM(I52:I60)</f>
        <v>0</v>
      </c>
      <c r="J51" s="18">
        <f t="shared" ref="J51" si="64">SUM(J52:J60)</f>
        <v>0</v>
      </c>
      <c r="K51" s="18">
        <f t="shared" ref="K51" si="65">SUM(K52:K60)</f>
        <v>0</v>
      </c>
      <c r="L51" s="18">
        <f t="shared" ref="L51" si="66">SUM(L52:L60)</f>
        <v>0</v>
      </c>
      <c r="M51" s="18">
        <f t="shared" ref="M51" si="67">SUM(M52:M60)</f>
        <v>0</v>
      </c>
      <c r="N51" s="18">
        <f t="shared" ref="N51" si="68">SUM(N52:N60)</f>
        <v>0</v>
      </c>
      <c r="O51" s="18">
        <f t="shared" ref="O51" si="69">SUM(O52:O60)</f>
        <v>0</v>
      </c>
      <c r="P51" s="18">
        <f t="shared" si="19"/>
        <v>335331.20000000001</v>
      </c>
    </row>
    <row r="52" spans="1:16" x14ac:dyDescent="0.25">
      <c r="A52" s="16" t="s">
        <v>44</v>
      </c>
      <c r="B52" s="19">
        <v>2003000</v>
      </c>
      <c r="C52" s="4"/>
      <c r="D52" s="19"/>
      <c r="E52" s="19">
        <v>18420.47</v>
      </c>
      <c r="F52" s="19">
        <v>109486.47</v>
      </c>
      <c r="G52" s="19">
        <v>0</v>
      </c>
      <c r="H52" s="19"/>
      <c r="I52" s="19"/>
      <c r="J52" s="19"/>
      <c r="P52" s="19">
        <f t="shared" si="19"/>
        <v>127906.94</v>
      </c>
    </row>
    <row r="53" spans="1:16" ht="45" x14ac:dyDescent="0.25">
      <c r="A53" s="16" t="s">
        <v>45</v>
      </c>
      <c r="B53" s="19"/>
      <c r="C53" s="4"/>
      <c r="D53" s="19"/>
      <c r="E53" s="19"/>
      <c r="F53" s="19"/>
      <c r="G53" s="19"/>
      <c r="H53" s="19"/>
      <c r="I53" s="19"/>
      <c r="J53" s="19"/>
      <c r="P53" s="19">
        <f t="shared" si="19"/>
        <v>0</v>
      </c>
    </row>
    <row r="54" spans="1:16" ht="30" x14ac:dyDescent="0.25">
      <c r="A54" s="16" t="s">
        <v>46</v>
      </c>
      <c r="B54" s="19">
        <v>365000</v>
      </c>
      <c r="C54" s="4"/>
      <c r="D54" s="19"/>
      <c r="E54" s="19"/>
      <c r="F54" s="19"/>
      <c r="G54" s="19"/>
      <c r="H54" s="19"/>
      <c r="I54" s="19"/>
      <c r="J54" s="19"/>
      <c r="P54" s="19">
        <f t="shared" si="19"/>
        <v>0</v>
      </c>
    </row>
    <row r="55" spans="1:16" ht="30" x14ac:dyDescent="0.25">
      <c r="A55" s="16" t="s">
        <v>47</v>
      </c>
      <c r="B55" s="19"/>
      <c r="C55" s="4"/>
      <c r="D55" s="19"/>
      <c r="E55" s="19"/>
      <c r="F55" s="19"/>
      <c r="G55" s="19"/>
      <c r="H55" s="19"/>
      <c r="I55" s="19"/>
      <c r="J55" s="19"/>
      <c r="P55" s="19">
        <f t="shared" si="19"/>
        <v>0</v>
      </c>
    </row>
    <row r="56" spans="1:16" ht="30" x14ac:dyDescent="0.25">
      <c r="A56" s="16" t="s">
        <v>48</v>
      </c>
      <c r="B56" s="19">
        <v>15223000</v>
      </c>
      <c r="C56" s="4"/>
      <c r="D56" s="19"/>
      <c r="E56" s="19">
        <v>27103.05</v>
      </c>
      <c r="F56" s="19">
        <v>150634.76</v>
      </c>
      <c r="G56" s="19">
        <v>29686.45</v>
      </c>
      <c r="H56" s="19"/>
      <c r="I56" s="19"/>
      <c r="J56" s="19"/>
      <c r="P56" s="19">
        <f t="shared" si="19"/>
        <v>207424.26</v>
      </c>
    </row>
    <row r="57" spans="1:16" x14ac:dyDescent="0.25">
      <c r="A57" s="16" t="s">
        <v>49</v>
      </c>
      <c r="B57" s="19"/>
      <c r="C57" s="4"/>
      <c r="D57" s="19"/>
      <c r="E57" s="19"/>
      <c r="F57" s="19"/>
      <c r="G57" s="19"/>
      <c r="H57" s="19"/>
      <c r="I57" s="19"/>
      <c r="J57" s="19"/>
      <c r="P57" s="19">
        <f t="shared" si="19"/>
        <v>0</v>
      </c>
    </row>
    <row r="58" spans="1:16" x14ac:dyDescent="0.25">
      <c r="A58" s="16" t="s">
        <v>50</v>
      </c>
      <c r="B58" s="19"/>
      <c r="C58" s="4"/>
      <c r="D58" s="19"/>
      <c r="E58" s="19"/>
      <c r="F58" s="19"/>
      <c r="G58" s="19"/>
      <c r="H58" s="19"/>
      <c r="I58" s="19"/>
      <c r="J58" s="19"/>
      <c r="P58" s="19">
        <f t="shared" si="19"/>
        <v>0</v>
      </c>
    </row>
    <row r="59" spans="1:16" x14ac:dyDescent="0.25">
      <c r="A59" s="16" t="s">
        <v>51</v>
      </c>
      <c r="B59" s="19">
        <v>100000</v>
      </c>
      <c r="C59" s="4"/>
      <c r="D59" s="19"/>
      <c r="E59" s="19"/>
      <c r="F59" s="19"/>
      <c r="G59" s="19"/>
      <c r="H59" s="19"/>
      <c r="I59" s="19"/>
      <c r="J59" s="19"/>
      <c r="P59" s="19">
        <f t="shared" si="19"/>
        <v>0</v>
      </c>
    </row>
    <row r="60" spans="1:16" ht="30" x14ac:dyDescent="0.25">
      <c r="A60" s="16" t="s">
        <v>52</v>
      </c>
      <c r="B60" s="19"/>
      <c r="C60" s="4"/>
      <c r="D60" s="19"/>
      <c r="E60" s="19"/>
      <c r="F60" s="19"/>
      <c r="G60" s="19"/>
      <c r="H60" s="19"/>
      <c r="I60" s="19"/>
      <c r="J60" s="19"/>
      <c r="P60" s="19">
        <f t="shared" si="19"/>
        <v>0</v>
      </c>
    </row>
    <row r="61" spans="1:16" x14ac:dyDescent="0.25">
      <c r="A61" s="15" t="s">
        <v>53</v>
      </c>
      <c r="B61" s="18">
        <f>+B63</f>
        <v>76000000</v>
      </c>
      <c r="C61" s="3"/>
      <c r="D61" s="18">
        <f>SUM(D62:D65)</f>
        <v>54910</v>
      </c>
      <c r="E61" s="18">
        <f t="shared" ref="E61:F61" si="70">SUM(E62:E65)</f>
        <v>1451196</v>
      </c>
      <c r="F61" s="18">
        <f t="shared" si="70"/>
        <v>1937870</v>
      </c>
      <c r="G61" s="18">
        <f t="shared" ref="G61" si="71">SUM(G62:G65)</f>
        <v>102830</v>
      </c>
      <c r="H61" s="18">
        <f t="shared" ref="H61" si="72">SUM(H62:H65)</f>
        <v>0</v>
      </c>
      <c r="I61" s="18">
        <f t="shared" ref="I61" si="73">SUM(I62:I65)</f>
        <v>0</v>
      </c>
      <c r="J61" s="18">
        <f t="shared" ref="J61" si="74">SUM(J62:J65)</f>
        <v>0</v>
      </c>
      <c r="K61" s="18">
        <f t="shared" ref="K61" si="75">SUM(K62:K65)</f>
        <v>0</v>
      </c>
      <c r="L61" s="18">
        <f t="shared" ref="L61" si="76">SUM(L62:L65)</f>
        <v>0</v>
      </c>
      <c r="M61" s="18">
        <f t="shared" ref="M61" si="77">SUM(M62:M65)</f>
        <v>0</v>
      </c>
      <c r="N61" s="18">
        <f t="shared" ref="N61" si="78">SUM(N62:N65)</f>
        <v>0</v>
      </c>
      <c r="O61" s="18">
        <f t="shared" ref="O61" si="79">SUM(O62:O65)</f>
        <v>0</v>
      </c>
      <c r="P61" s="18">
        <f t="shared" si="19"/>
        <v>3546806</v>
      </c>
    </row>
    <row r="62" spans="1:16" x14ac:dyDescent="0.25">
      <c r="A62" s="16" t="s">
        <v>54</v>
      </c>
      <c r="B62" s="19"/>
      <c r="C62" s="4"/>
      <c r="D62" s="19"/>
      <c r="E62" s="19"/>
      <c r="F62" s="19"/>
      <c r="G62" s="19"/>
      <c r="H62" s="19"/>
      <c r="I62" s="19"/>
      <c r="J62" s="19"/>
      <c r="P62" s="19">
        <f t="shared" si="19"/>
        <v>0</v>
      </c>
    </row>
    <row r="63" spans="1:16" x14ac:dyDescent="0.25">
      <c r="A63" s="16" t="s">
        <v>55</v>
      </c>
      <c r="B63" s="19">
        <v>76000000</v>
      </c>
      <c r="C63" s="4"/>
      <c r="D63" s="19">
        <v>54910</v>
      </c>
      <c r="E63" s="19">
        <v>1451196</v>
      </c>
      <c r="F63" s="19">
        <v>1937870</v>
      </c>
      <c r="G63" s="19">
        <v>102830</v>
      </c>
      <c r="H63" s="19"/>
      <c r="I63" s="19"/>
      <c r="J63" s="19"/>
      <c r="P63" s="19">
        <f t="shared" si="19"/>
        <v>3546806</v>
      </c>
    </row>
    <row r="64" spans="1:16" ht="30" x14ac:dyDescent="0.25">
      <c r="A64" s="16" t="s">
        <v>56</v>
      </c>
      <c r="B64" s="19"/>
      <c r="C64" s="4"/>
      <c r="D64" s="19"/>
      <c r="E64" s="19"/>
      <c r="F64" s="19"/>
      <c r="G64" s="19"/>
      <c r="H64" s="19"/>
      <c r="I64" s="19"/>
      <c r="J64" s="19"/>
      <c r="P64" s="19">
        <f t="shared" si="19"/>
        <v>0</v>
      </c>
    </row>
    <row r="65" spans="1:16" ht="45" x14ac:dyDescent="0.25">
      <c r="A65" s="16" t="s">
        <v>57</v>
      </c>
      <c r="B65" s="19"/>
      <c r="C65" s="4"/>
      <c r="D65" s="19"/>
      <c r="E65" s="19"/>
      <c r="F65" s="19"/>
      <c r="G65" s="19"/>
      <c r="H65" s="19"/>
      <c r="I65" s="19"/>
      <c r="J65" s="19"/>
      <c r="P65" s="19">
        <f t="shared" si="19"/>
        <v>0</v>
      </c>
    </row>
    <row r="66" spans="1:16" ht="30" x14ac:dyDescent="0.25">
      <c r="A66" s="15" t="s">
        <v>58</v>
      </c>
      <c r="B66" s="18">
        <v>0</v>
      </c>
      <c r="C66" s="3"/>
      <c r="D66" s="19">
        <f>SUM(D67:D68)</f>
        <v>0</v>
      </c>
      <c r="E66" s="19">
        <f t="shared" ref="E66:F66" si="80">SUM(E67:E68)</f>
        <v>0</v>
      </c>
      <c r="F66" s="19">
        <f t="shared" si="80"/>
        <v>0</v>
      </c>
      <c r="G66" s="19">
        <f t="shared" ref="G66" si="81">SUM(G67:G68)</f>
        <v>0</v>
      </c>
      <c r="H66" s="18"/>
      <c r="I66" s="18"/>
      <c r="J66" s="18"/>
      <c r="P66" s="19">
        <f t="shared" si="19"/>
        <v>0</v>
      </c>
    </row>
    <row r="67" spans="1:16" x14ac:dyDescent="0.25">
      <c r="A67" s="16" t="s">
        <v>59</v>
      </c>
      <c r="B67" s="19"/>
      <c r="C67" s="4"/>
      <c r="D67" s="19"/>
      <c r="E67" s="19"/>
      <c r="F67" s="19"/>
      <c r="G67" s="19"/>
      <c r="H67" s="19"/>
      <c r="I67" s="19"/>
      <c r="J67" s="19"/>
      <c r="P67" s="19">
        <f t="shared" si="19"/>
        <v>0</v>
      </c>
    </row>
    <row r="68" spans="1:16" ht="30" x14ac:dyDescent="0.25">
      <c r="A68" s="16" t="s">
        <v>60</v>
      </c>
      <c r="B68" s="19"/>
      <c r="C68" s="4"/>
      <c r="D68" s="19"/>
      <c r="E68" s="19"/>
      <c r="F68" s="19"/>
      <c r="G68" s="19"/>
      <c r="H68" s="19"/>
      <c r="I68" s="19"/>
      <c r="J68" s="19"/>
      <c r="P68" s="19">
        <f t="shared" si="19"/>
        <v>0</v>
      </c>
    </row>
    <row r="69" spans="1:16" x14ac:dyDescent="0.25">
      <c r="A69" s="15" t="s">
        <v>61</v>
      </c>
      <c r="B69" s="18">
        <v>0</v>
      </c>
      <c r="C69" s="3"/>
      <c r="D69" s="19">
        <f>SUM(D70:D72)</f>
        <v>0</v>
      </c>
      <c r="E69" s="19">
        <f t="shared" ref="E69:F69" si="82">SUM(E70:E72)</f>
        <v>0</v>
      </c>
      <c r="F69" s="19">
        <f t="shared" si="82"/>
        <v>0</v>
      </c>
      <c r="G69" s="19">
        <f t="shared" ref="G69" si="83">SUM(G70:G72)</f>
        <v>0</v>
      </c>
      <c r="H69" s="18"/>
      <c r="I69" s="18"/>
      <c r="J69" s="18"/>
      <c r="P69" s="19">
        <f t="shared" si="19"/>
        <v>0</v>
      </c>
    </row>
    <row r="70" spans="1:16" ht="30" x14ac:dyDescent="0.25">
      <c r="A70" s="16" t="s">
        <v>62</v>
      </c>
      <c r="B70" s="19"/>
      <c r="C70" s="4"/>
      <c r="D70" s="19"/>
      <c r="E70" s="19"/>
      <c r="F70" s="19"/>
      <c r="G70" s="19"/>
      <c r="H70" s="19"/>
      <c r="I70" s="19"/>
      <c r="J70" s="19"/>
      <c r="P70" s="19">
        <f t="shared" si="19"/>
        <v>0</v>
      </c>
    </row>
    <row r="71" spans="1:16" ht="30" x14ac:dyDescent="0.25">
      <c r="A71" s="16" t="s">
        <v>63</v>
      </c>
      <c r="B71" s="19"/>
      <c r="C71" s="4"/>
      <c r="D71" s="19"/>
      <c r="E71" s="19"/>
      <c r="F71" s="19"/>
      <c r="G71" s="19"/>
      <c r="H71" s="19"/>
      <c r="I71" s="19"/>
      <c r="J71" s="19"/>
      <c r="P71" s="19">
        <f t="shared" si="19"/>
        <v>0</v>
      </c>
    </row>
    <row r="72" spans="1:16" ht="30" x14ac:dyDescent="0.25">
      <c r="A72" s="16" t="s">
        <v>64</v>
      </c>
      <c r="B72" s="19"/>
      <c r="C72" s="4"/>
      <c r="D72" s="19"/>
      <c r="E72" s="19"/>
      <c r="F72" s="19"/>
      <c r="G72" s="19"/>
      <c r="H72" s="19"/>
      <c r="I72" s="19"/>
      <c r="J72" s="19"/>
      <c r="P72" s="19">
        <f t="shared" si="19"/>
        <v>0</v>
      </c>
    </row>
    <row r="73" spans="1:16" x14ac:dyDescent="0.25">
      <c r="A73" s="17" t="s">
        <v>67</v>
      </c>
      <c r="B73" s="20">
        <v>0</v>
      </c>
      <c r="C73" s="2"/>
      <c r="D73" s="20"/>
      <c r="E73" s="20"/>
      <c r="F73" s="20"/>
      <c r="G73" s="20"/>
      <c r="H73" s="2"/>
      <c r="I73" s="2"/>
      <c r="J73" s="2"/>
      <c r="K73" s="2"/>
      <c r="L73" s="2"/>
      <c r="M73" s="2"/>
      <c r="N73" s="2"/>
      <c r="O73" s="2"/>
      <c r="P73" s="19">
        <f t="shared" si="19"/>
        <v>0</v>
      </c>
    </row>
    <row r="74" spans="1:16" ht="30" x14ac:dyDescent="0.25">
      <c r="A74" s="15" t="s">
        <v>68</v>
      </c>
      <c r="B74" s="18">
        <v>0</v>
      </c>
      <c r="C74" s="3"/>
      <c r="D74" s="18"/>
      <c r="E74" s="18"/>
      <c r="F74" s="18"/>
      <c r="G74" s="18"/>
      <c r="H74" s="3"/>
      <c r="I74" s="3"/>
      <c r="J74" s="3"/>
      <c r="P74" s="19">
        <f t="shared" ref="P74:P81" si="84">SUM(D74:O74)</f>
        <v>0</v>
      </c>
    </row>
    <row r="75" spans="1:16" ht="30" x14ac:dyDescent="0.25">
      <c r="A75" s="16" t="s">
        <v>69</v>
      </c>
      <c r="B75" s="19"/>
      <c r="C75" s="4"/>
      <c r="D75" s="19"/>
      <c r="E75" s="19"/>
      <c r="F75" s="19"/>
      <c r="G75" s="19"/>
      <c r="H75" s="4"/>
      <c r="I75" s="4"/>
      <c r="J75" s="4"/>
      <c r="P75" s="19">
        <f t="shared" si="84"/>
        <v>0</v>
      </c>
    </row>
    <row r="76" spans="1:16" ht="30" x14ac:dyDescent="0.25">
      <c r="A76" s="16" t="s">
        <v>70</v>
      </c>
      <c r="B76" s="19"/>
      <c r="C76" s="4"/>
      <c r="D76" s="19"/>
      <c r="E76" s="19"/>
      <c r="F76" s="19"/>
      <c r="G76" s="19"/>
      <c r="H76" s="4"/>
      <c r="I76" s="4"/>
      <c r="J76" s="4"/>
      <c r="P76" s="19">
        <f t="shared" si="84"/>
        <v>0</v>
      </c>
    </row>
    <row r="77" spans="1:16" x14ac:dyDescent="0.25">
      <c r="A77" s="15" t="s">
        <v>71</v>
      </c>
      <c r="B77" s="18">
        <v>0</v>
      </c>
      <c r="C77" s="3"/>
      <c r="D77" s="18"/>
      <c r="E77" s="18"/>
      <c r="F77" s="18"/>
      <c r="G77" s="18"/>
      <c r="H77" s="3"/>
      <c r="I77" s="3"/>
      <c r="J77" s="3"/>
      <c r="P77" s="19">
        <f t="shared" si="84"/>
        <v>0</v>
      </c>
    </row>
    <row r="78" spans="1:16" ht="30" x14ac:dyDescent="0.25">
      <c r="A78" s="16" t="s">
        <v>72</v>
      </c>
      <c r="B78" s="19"/>
      <c r="C78" s="4"/>
      <c r="D78" s="19"/>
      <c r="E78" s="19"/>
      <c r="F78" s="19"/>
      <c r="G78" s="19"/>
      <c r="H78" s="4"/>
      <c r="I78" s="4"/>
      <c r="J78" s="4"/>
      <c r="P78" s="19">
        <f t="shared" si="84"/>
        <v>0</v>
      </c>
    </row>
    <row r="79" spans="1:16" ht="30" x14ac:dyDescent="0.25">
      <c r="A79" s="16" t="s">
        <v>73</v>
      </c>
      <c r="B79" s="19"/>
      <c r="C79" s="4"/>
      <c r="D79" s="19"/>
      <c r="E79" s="19"/>
      <c r="F79" s="19"/>
      <c r="G79" s="19"/>
      <c r="H79" s="4"/>
      <c r="I79" s="4"/>
      <c r="J79" s="4"/>
      <c r="P79" s="19">
        <f t="shared" si="84"/>
        <v>0</v>
      </c>
    </row>
    <row r="80" spans="1:16" ht="30" x14ac:dyDescent="0.25">
      <c r="A80" s="15" t="s">
        <v>74</v>
      </c>
      <c r="B80" s="18">
        <v>0</v>
      </c>
      <c r="C80" s="3"/>
      <c r="D80" s="19"/>
      <c r="E80" s="19"/>
      <c r="F80" s="18"/>
      <c r="G80" s="18"/>
      <c r="H80" s="3"/>
      <c r="I80" s="3"/>
      <c r="J80" s="3"/>
      <c r="P80" s="19">
        <f t="shared" si="84"/>
        <v>0</v>
      </c>
    </row>
    <row r="81" spans="1:16" ht="30" x14ac:dyDescent="0.25">
      <c r="A81" s="16" t="s">
        <v>75</v>
      </c>
      <c r="B81" s="19"/>
      <c r="C81" s="4"/>
      <c r="D81" s="32"/>
      <c r="E81" s="19"/>
      <c r="F81" s="19"/>
      <c r="G81" s="19"/>
      <c r="H81" s="4"/>
      <c r="I81" s="4"/>
      <c r="J81" s="4"/>
      <c r="P81" s="19">
        <f t="shared" si="84"/>
        <v>0</v>
      </c>
    </row>
    <row r="82" spans="1:16" x14ac:dyDescent="0.25">
      <c r="A82" s="6" t="s">
        <v>65</v>
      </c>
      <c r="B82" s="21">
        <f>SUM(B61,B51,B35,B25,B15,B9)</f>
        <v>410643793</v>
      </c>
      <c r="C82" s="5"/>
      <c r="D82" s="21">
        <f t="shared" ref="D82:E82" si="85">+D8</f>
        <v>25775139.529999997</v>
      </c>
      <c r="E82" s="21">
        <f t="shared" si="85"/>
        <v>7407251.79</v>
      </c>
      <c r="F82" s="21">
        <f>+F8</f>
        <v>37742519.279999994</v>
      </c>
      <c r="G82" s="21">
        <f>+G8</f>
        <v>13226951.699999999</v>
      </c>
      <c r="H82" s="21">
        <f t="shared" ref="H82:P82" si="86">+H8</f>
        <v>0</v>
      </c>
      <c r="I82" s="21">
        <f t="shared" si="86"/>
        <v>0</v>
      </c>
      <c r="J82" s="21">
        <f t="shared" si="86"/>
        <v>0</v>
      </c>
      <c r="K82" s="21">
        <f t="shared" si="86"/>
        <v>0</v>
      </c>
      <c r="L82" s="21">
        <f t="shared" si="86"/>
        <v>0</v>
      </c>
      <c r="M82" s="21">
        <f t="shared" si="86"/>
        <v>0</v>
      </c>
      <c r="N82" s="21">
        <f t="shared" si="86"/>
        <v>0</v>
      </c>
      <c r="O82" s="21">
        <f t="shared" si="86"/>
        <v>0</v>
      </c>
      <c r="P82" s="21">
        <f t="shared" si="86"/>
        <v>84151862.299999997</v>
      </c>
    </row>
    <row r="83" spans="1:16" x14ac:dyDescent="0.25">
      <c r="D83" s="19">
        <f>25775139.53-D82</f>
        <v>0</v>
      </c>
      <c r="E83" s="19">
        <f>7407251.79-E82</f>
        <v>0</v>
      </c>
      <c r="F83" s="19">
        <f>37742519.28-F82</f>
        <v>0</v>
      </c>
      <c r="G83" s="19">
        <f>13226951.7-G82</f>
        <v>0</v>
      </c>
    </row>
    <row r="89" spans="1:16" x14ac:dyDescent="0.25">
      <c r="B89" s="34" t="s">
        <v>99</v>
      </c>
      <c r="N89" s="34" t="s">
        <v>101</v>
      </c>
    </row>
    <row r="90" spans="1:16" x14ac:dyDescent="0.25">
      <c r="B90" t="s">
        <v>100</v>
      </c>
      <c r="N90" t="s">
        <v>102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31496062992125984" right="0.11811023622047245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B77" activePane="bottomRight" state="frozen"/>
      <selection pane="topRight" activeCell="B1" sqref="B1"/>
      <selection pane="bottomLeft" activeCell="A8" sqref="A8"/>
      <selection pane="bottomRight" activeCell="E84" sqref="E84"/>
    </sheetView>
  </sheetViews>
  <sheetFormatPr baseColWidth="10" defaultColWidth="11.42578125" defaultRowHeight="15" x14ac:dyDescent="0.25"/>
  <cols>
    <col min="1" max="1" width="52.5703125" style="26" customWidth="1"/>
    <col min="2" max="2" width="21.5703125" style="26" customWidth="1"/>
    <col min="3" max="3" width="19.42578125" style="26" customWidth="1"/>
    <col min="4" max="4" width="21.5703125" style="26" customWidth="1"/>
    <col min="5" max="5" width="21" style="26" customWidth="1"/>
    <col min="6" max="6" width="19.140625" style="26" customWidth="1"/>
    <col min="7" max="7" width="19.28515625" style="26" customWidth="1"/>
    <col min="8" max="10" width="19.140625" style="26" customWidth="1"/>
    <col min="11" max="12" width="13.7109375" style="26" customWidth="1"/>
    <col min="13" max="13" width="14.7109375" style="26" customWidth="1"/>
    <col min="14" max="14" width="20.7109375" style="26" customWidth="1"/>
    <col min="15" max="16384" width="11.42578125" style="26"/>
  </cols>
  <sheetData>
    <row r="1" spans="1:16" ht="28.5" x14ac:dyDescent="0.25">
      <c r="A1" s="43" t="s">
        <v>95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1" x14ac:dyDescent="0.25">
      <c r="A2" s="47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ht="28.5" customHeight="1" x14ac:dyDescent="0.25">
      <c r="A3" s="54" t="s">
        <v>97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21" customHeight="1" x14ac:dyDescent="0.25">
      <c r="A4" s="45" t="s">
        <v>92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15.75" x14ac:dyDescent="0.25">
      <c r="A5" s="42" t="s">
        <v>77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7" spans="1:16" ht="33.75" customHeight="1" x14ac:dyDescent="0.25">
      <c r="A7" s="25" t="s">
        <v>66</v>
      </c>
      <c r="B7" s="13" t="s">
        <v>79</v>
      </c>
      <c r="C7" s="13" t="s">
        <v>80</v>
      </c>
      <c r="D7" s="13" t="s">
        <v>81</v>
      </c>
      <c r="E7" s="13" t="s">
        <v>82</v>
      </c>
      <c r="F7" s="14" t="s">
        <v>83</v>
      </c>
      <c r="G7" s="13" t="s">
        <v>84</v>
      </c>
      <c r="H7" s="14" t="s">
        <v>85</v>
      </c>
      <c r="I7" s="13" t="s">
        <v>86</v>
      </c>
      <c r="J7" s="13" t="s">
        <v>87</v>
      </c>
      <c r="K7" s="13" t="s">
        <v>88</v>
      </c>
      <c r="L7" s="13" t="s">
        <v>89</v>
      </c>
      <c r="M7" s="14" t="s">
        <v>90</v>
      </c>
      <c r="N7" s="13" t="s">
        <v>78</v>
      </c>
    </row>
    <row r="8" spans="1:16" ht="36.75" customHeight="1" x14ac:dyDescent="0.25">
      <c r="A8" s="1" t="s">
        <v>0</v>
      </c>
      <c r="B8" s="2">
        <f>SUM(B9,B15,B25,B35,B44,B51,B61,B66,B69)</f>
        <v>25775139.529999997</v>
      </c>
      <c r="C8" s="2">
        <f t="shared" ref="C8:D8" si="0">SUM(C9,C15,C25,C35,C44,C51,C61,C66,C69)</f>
        <v>7407251.79</v>
      </c>
      <c r="D8" s="2">
        <f t="shared" si="0"/>
        <v>37742519.279999994</v>
      </c>
      <c r="E8" s="2">
        <f t="shared" ref="E8" si="1">SUM(E9,E15,E25,E35,E44,E51,E61,E66,E69)</f>
        <v>13226951.699999999</v>
      </c>
      <c r="F8" s="2"/>
      <c r="G8" s="2"/>
      <c r="H8" s="2"/>
      <c r="I8" s="2"/>
      <c r="J8" s="2"/>
      <c r="K8" s="2"/>
      <c r="L8" s="2"/>
      <c r="M8" s="2"/>
      <c r="N8" s="20">
        <f t="shared" ref="N8" si="2">SUM(N9,N15,N25,N35,N44,N51,N61,N66,N69)</f>
        <v>84151862.299999997</v>
      </c>
    </row>
    <row r="9" spans="1:16" ht="44.25" customHeight="1" x14ac:dyDescent="0.25">
      <c r="A9" s="23" t="s">
        <v>1</v>
      </c>
      <c r="B9" s="33">
        <f>SUM(B10:B14)</f>
        <v>12899400.779999999</v>
      </c>
      <c r="C9" s="33">
        <f t="shared" ref="C9:D9" si="3">SUM(C10:C14)</f>
        <v>1172765.7</v>
      </c>
      <c r="D9" s="33">
        <f t="shared" si="3"/>
        <v>24974807.09</v>
      </c>
      <c r="E9" s="33">
        <f t="shared" ref="E9" si="4">SUM(E10:E14)</f>
        <v>690005.05</v>
      </c>
      <c r="F9" s="18"/>
      <c r="G9" s="18"/>
      <c r="H9" s="18"/>
      <c r="I9" s="18"/>
      <c r="J9" s="18"/>
      <c r="K9" s="19"/>
      <c r="L9" s="19"/>
      <c r="M9" s="19"/>
      <c r="N9" s="18">
        <f>SUM(B9:M9)</f>
        <v>39736978.619999997</v>
      </c>
    </row>
    <row r="10" spans="1:16" ht="32.25" customHeight="1" x14ac:dyDescent="0.25">
      <c r="A10" s="27" t="s">
        <v>2</v>
      </c>
      <c r="B10" s="31">
        <v>11041050.08</v>
      </c>
      <c r="C10" s="19">
        <v>614171.71</v>
      </c>
      <c r="D10" s="19">
        <v>21026099.32</v>
      </c>
      <c r="E10" s="19">
        <v>60605.05</v>
      </c>
      <c r="F10" s="19"/>
      <c r="G10" s="19"/>
      <c r="H10" s="19"/>
      <c r="I10" s="19"/>
      <c r="J10" s="19"/>
      <c r="K10" s="19"/>
      <c r="L10" s="19"/>
      <c r="M10" s="19"/>
      <c r="N10" s="19">
        <f t="shared" ref="N10:N73" si="5">SUM(B10:M10)</f>
        <v>32741926.16</v>
      </c>
    </row>
    <row r="11" spans="1:16" ht="34.5" customHeight="1" x14ac:dyDescent="0.25">
      <c r="A11" s="27" t="s">
        <v>3</v>
      </c>
      <c r="B11" s="19">
        <v>166000</v>
      </c>
      <c r="C11" s="19">
        <v>306788.99</v>
      </c>
      <c r="D11" s="19">
        <v>389053.3</v>
      </c>
      <c r="E11" s="19">
        <v>90000</v>
      </c>
      <c r="F11" s="19"/>
      <c r="G11" s="19"/>
      <c r="H11" s="19"/>
      <c r="I11" s="19"/>
      <c r="J11" s="19"/>
      <c r="K11" s="19"/>
      <c r="L11" s="19"/>
      <c r="M11" s="19"/>
      <c r="N11" s="19">
        <f t="shared" si="5"/>
        <v>951842.29</v>
      </c>
    </row>
    <row r="12" spans="1:16" ht="33" customHeight="1" x14ac:dyDescent="0.25">
      <c r="A12" s="27" t="s">
        <v>4</v>
      </c>
      <c r="B12" s="19">
        <v>139770</v>
      </c>
      <c r="C12" s="19">
        <v>251805</v>
      </c>
      <c r="D12" s="19">
        <v>387140</v>
      </c>
      <c r="E12" s="19">
        <v>539400</v>
      </c>
      <c r="F12" s="19"/>
      <c r="G12" s="19"/>
      <c r="H12" s="19"/>
      <c r="I12" s="19"/>
      <c r="J12" s="19"/>
      <c r="K12" s="19"/>
      <c r="L12" s="19"/>
      <c r="M12" s="19"/>
      <c r="N12" s="19">
        <f t="shared" si="5"/>
        <v>1318115</v>
      </c>
      <c r="O12" s="28"/>
    </row>
    <row r="13" spans="1:16" ht="36.75" customHeight="1" x14ac:dyDescent="0.25">
      <c r="A13" s="27" t="s">
        <v>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f t="shared" si="5"/>
        <v>0</v>
      </c>
    </row>
    <row r="14" spans="1:16" ht="39.75" customHeight="1" x14ac:dyDescent="0.25">
      <c r="A14" s="27" t="s">
        <v>6</v>
      </c>
      <c r="B14" s="19">
        <v>1552580.7</v>
      </c>
      <c r="C14" s="19"/>
      <c r="D14" s="19">
        <v>3172514.47</v>
      </c>
      <c r="E14" s="19">
        <v>0</v>
      </c>
      <c r="F14" s="19"/>
      <c r="G14" s="19"/>
      <c r="H14" s="19"/>
      <c r="I14" s="19"/>
      <c r="J14" s="19"/>
      <c r="K14" s="19"/>
      <c r="L14" s="19"/>
      <c r="M14" s="19"/>
      <c r="N14" s="19">
        <f t="shared" si="5"/>
        <v>4725095.17</v>
      </c>
    </row>
    <row r="15" spans="1:16" ht="29.25" customHeight="1" x14ac:dyDescent="0.25">
      <c r="A15" s="23" t="s">
        <v>7</v>
      </c>
      <c r="B15" s="33">
        <f>SUM(B16:B24)</f>
        <v>8636284.4499999993</v>
      </c>
      <c r="C15" s="33">
        <f t="shared" ref="C15:D15" si="6">SUM(C16:C24)</f>
        <v>1074833.71</v>
      </c>
      <c r="D15" s="33">
        <f t="shared" si="6"/>
        <v>8395350.9199999999</v>
      </c>
      <c r="E15" s="33">
        <f t="shared" ref="E15" si="7">SUM(E16:E24)</f>
        <v>8550929.5999999996</v>
      </c>
      <c r="F15" s="18"/>
      <c r="G15" s="18"/>
      <c r="H15" s="18"/>
      <c r="I15" s="18"/>
      <c r="J15" s="18"/>
      <c r="K15" s="19"/>
      <c r="L15" s="19"/>
      <c r="M15" s="19"/>
      <c r="N15" s="18">
        <f t="shared" si="5"/>
        <v>26657398.68</v>
      </c>
    </row>
    <row r="16" spans="1:16" ht="32.25" customHeight="1" x14ac:dyDescent="0.25">
      <c r="A16" s="27" t="s">
        <v>8</v>
      </c>
      <c r="B16" s="31">
        <v>7755836.7199999997</v>
      </c>
      <c r="C16" s="19">
        <v>117670.84</v>
      </c>
      <c r="D16" s="19">
        <v>7302402.1900000004</v>
      </c>
      <c r="E16" s="19">
        <v>7417167.5</v>
      </c>
      <c r="F16" s="19"/>
      <c r="G16" s="19"/>
      <c r="H16" s="19"/>
      <c r="I16" s="19"/>
      <c r="J16" s="19"/>
      <c r="K16" s="19"/>
      <c r="L16" s="19"/>
      <c r="M16" s="19"/>
      <c r="N16" s="19">
        <f t="shared" si="5"/>
        <v>22593077.25</v>
      </c>
    </row>
    <row r="17" spans="1:14" ht="29.25" customHeight="1" x14ac:dyDescent="0.25">
      <c r="A17" s="29" t="s">
        <v>9</v>
      </c>
      <c r="B17" s="19">
        <v>161082</v>
      </c>
      <c r="C17" s="19">
        <v>59580</v>
      </c>
      <c r="D17" s="19">
        <v>158250</v>
      </c>
      <c r="E17" s="19">
        <v>150041</v>
      </c>
      <c r="F17" s="19"/>
      <c r="G17" s="19"/>
      <c r="H17" s="19"/>
      <c r="I17" s="19"/>
      <c r="J17" s="19"/>
      <c r="K17" s="19"/>
      <c r="L17" s="19"/>
      <c r="M17" s="19"/>
      <c r="N17" s="19">
        <f t="shared" si="5"/>
        <v>528953</v>
      </c>
    </row>
    <row r="18" spans="1:14" ht="27" customHeight="1" x14ac:dyDescent="0.25">
      <c r="A18" s="27" t="s">
        <v>10</v>
      </c>
      <c r="B18" s="19"/>
      <c r="C18" s="19"/>
      <c r="D18" s="19">
        <v>2500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>
        <f t="shared" si="5"/>
        <v>2500</v>
      </c>
    </row>
    <row r="19" spans="1:14" ht="30" customHeight="1" x14ac:dyDescent="0.25">
      <c r="A19" s="27" t="s">
        <v>11</v>
      </c>
      <c r="B19" s="19"/>
      <c r="C19" s="19">
        <v>260</v>
      </c>
      <c r="D19" s="19">
        <v>147920.01999999999</v>
      </c>
      <c r="E19" s="19">
        <v>100</v>
      </c>
      <c r="F19" s="19"/>
      <c r="G19" s="19"/>
      <c r="H19" s="19"/>
      <c r="I19" s="19"/>
      <c r="J19" s="19"/>
      <c r="K19" s="19"/>
      <c r="L19" s="19"/>
      <c r="M19" s="19"/>
      <c r="N19" s="19">
        <f t="shared" si="5"/>
        <v>148280.01999999999</v>
      </c>
    </row>
    <row r="20" spans="1:14" ht="31.5" customHeight="1" x14ac:dyDescent="0.25">
      <c r="A20" s="27" t="s">
        <v>12</v>
      </c>
      <c r="B20" s="19">
        <v>440325</v>
      </c>
      <c r="C20" s="19">
        <v>671342.44</v>
      </c>
      <c r="D20" s="19">
        <v>565600.30000000005</v>
      </c>
      <c r="E20" s="19">
        <v>606567.65</v>
      </c>
      <c r="F20" s="19"/>
      <c r="G20" s="19"/>
      <c r="H20" s="19"/>
      <c r="I20" s="19"/>
      <c r="J20" s="19"/>
      <c r="K20" s="19"/>
      <c r="L20" s="19"/>
      <c r="M20" s="19"/>
      <c r="N20" s="19">
        <f t="shared" si="5"/>
        <v>2283835.39</v>
      </c>
    </row>
    <row r="21" spans="1:14" ht="32.25" customHeight="1" x14ac:dyDescent="0.25">
      <c r="A21" s="27" t="s">
        <v>13</v>
      </c>
      <c r="B21" s="19">
        <v>69346.06</v>
      </c>
      <c r="C21" s="19"/>
      <c r="D21" s="19">
        <v>144670.76999999999</v>
      </c>
      <c r="E21" s="19">
        <v>71656.06</v>
      </c>
      <c r="F21" s="19"/>
      <c r="G21" s="19"/>
      <c r="H21" s="19"/>
      <c r="I21" s="19"/>
      <c r="J21" s="19"/>
      <c r="K21" s="19"/>
      <c r="L21" s="19"/>
      <c r="M21" s="19"/>
      <c r="N21" s="19">
        <f t="shared" si="5"/>
        <v>285672.89</v>
      </c>
    </row>
    <row r="22" spans="1:14" ht="45" customHeight="1" x14ac:dyDescent="0.25">
      <c r="A22" s="30" t="s">
        <v>14</v>
      </c>
      <c r="B22" s="19">
        <v>135821.56</v>
      </c>
      <c r="C22" s="19">
        <v>110855.2</v>
      </c>
      <c r="D22" s="19">
        <v>74007.64</v>
      </c>
      <c r="E22" s="19">
        <v>287747.39</v>
      </c>
      <c r="F22" s="19"/>
      <c r="G22" s="19"/>
      <c r="H22" s="19"/>
      <c r="I22" s="19"/>
      <c r="J22" s="19"/>
      <c r="K22" s="19"/>
      <c r="L22" s="19"/>
      <c r="M22" s="19"/>
      <c r="N22" s="19">
        <f t="shared" si="5"/>
        <v>608431.79</v>
      </c>
    </row>
    <row r="23" spans="1:14" ht="42.75" customHeight="1" x14ac:dyDescent="0.25">
      <c r="A23" s="30" t="s">
        <v>15</v>
      </c>
      <c r="B23" s="19">
        <v>73873.11</v>
      </c>
      <c r="C23" s="19">
        <v>115125.23</v>
      </c>
      <c r="D23" s="19"/>
      <c r="E23" s="19">
        <v>17650</v>
      </c>
      <c r="F23" s="19"/>
      <c r="G23" s="19"/>
      <c r="H23" s="19"/>
      <c r="I23" s="19"/>
      <c r="J23" s="19"/>
      <c r="K23" s="19"/>
      <c r="L23" s="19"/>
      <c r="M23" s="19"/>
      <c r="N23" s="19">
        <f t="shared" si="5"/>
        <v>206648.34</v>
      </c>
    </row>
    <row r="24" spans="1:14" ht="32.25" customHeight="1" x14ac:dyDescent="0.25">
      <c r="A24" s="27" t="s">
        <v>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>
        <f t="shared" si="5"/>
        <v>0</v>
      </c>
    </row>
    <row r="25" spans="1:14" ht="27.75" customHeight="1" x14ac:dyDescent="0.25">
      <c r="A25" s="23" t="s">
        <v>17</v>
      </c>
      <c r="B25" s="18">
        <f>SUM(B26:B34)</f>
        <v>4117185.4800000004</v>
      </c>
      <c r="C25" s="18">
        <f t="shared" ref="C25:D25" si="8">SUM(C26:C34)</f>
        <v>3584883.83</v>
      </c>
      <c r="D25" s="18">
        <f t="shared" si="8"/>
        <v>2117402.54</v>
      </c>
      <c r="E25" s="18">
        <f t="shared" ref="E25" si="9">SUM(E26:E34)</f>
        <v>3816500.6</v>
      </c>
      <c r="F25" s="18"/>
      <c r="G25" s="18"/>
      <c r="H25" s="18"/>
      <c r="I25" s="18"/>
      <c r="J25" s="18"/>
      <c r="K25" s="19"/>
      <c r="L25" s="19"/>
      <c r="M25" s="19"/>
      <c r="N25" s="18">
        <f t="shared" si="5"/>
        <v>13635972.450000001</v>
      </c>
    </row>
    <row r="26" spans="1:14" ht="30" customHeight="1" x14ac:dyDescent="0.25">
      <c r="A26" s="30" t="s">
        <v>18</v>
      </c>
      <c r="B26" s="19">
        <v>254262.56</v>
      </c>
      <c r="C26" s="19">
        <v>193028.48000000001</v>
      </c>
      <c r="D26" s="19">
        <v>36847.57</v>
      </c>
      <c r="E26" s="19">
        <v>79829.36</v>
      </c>
      <c r="F26" s="19"/>
      <c r="G26" s="19"/>
      <c r="H26" s="19"/>
      <c r="I26" s="19"/>
      <c r="J26" s="19"/>
      <c r="K26" s="19"/>
      <c r="L26" s="19"/>
      <c r="M26" s="19"/>
      <c r="N26" s="19">
        <f t="shared" si="5"/>
        <v>563967.97000000009</v>
      </c>
    </row>
    <row r="27" spans="1:14" ht="19.5" customHeight="1" x14ac:dyDescent="0.25">
      <c r="A27" s="27" t="s">
        <v>19</v>
      </c>
      <c r="B27" s="19">
        <v>57285.43</v>
      </c>
      <c r="C27" s="19"/>
      <c r="D27" s="19">
        <v>90174</v>
      </c>
      <c r="E27" s="19">
        <v>3327.73</v>
      </c>
      <c r="F27" s="19"/>
      <c r="G27" s="19"/>
      <c r="H27" s="19"/>
      <c r="I27" s="19"/>
      <c r="J27" s="19"/>
      <c r="K27" s="19"/>
      <c r="L27" s="19"/>
      <c r="M27" s="19"/>
      <c r="N27" s="19">
        <f t="shared" si="5"/>
        <v>150787.16</v>
      </c>
    </row>
    <row r="28" spans="1:14" ht="34.5" customHeight="1" x14ac:dyDescent="0.25">
      <c r="A28" s="27" t="s">
        <v>20</v>
      </c>
      <c r="B28" s="19">
        <v>93874.15</v>
      </c>
      <c r="C28" s="19">
        <v>10104.459999999999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>
        <f t="shared" si="5"/>
        <v>103978.60999999999</v>
      </c>
    </row>
    <row r="29" spans="1:14" ht="34.5" customHeight="1" x14ac:dyDescent="0.25">
      <c r="A29" s="27" t="s">
        <v>21</v>
      </c>
      <c r="B29" s="19"/>
      <c r="C29" s="19">
        <v>6697.5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>
        <f t="shared" si="5"/>
        <v>6697.5</v>
      </c>
    </row>
    <row r="30" spans="1:14" ht="34.5" customHeight="1" x14ac:dyDescent="0.25">
      <c r="A30" s="27" t="s">
        <v>22</v>
      </c>
      <c r="B30" s="19">
        <v>484840.23000000004</v>
      </c>
      <c r="C30" s="19">
        <v>288762.69</v>
      </c>
      <c r="D30" s="19">
        <v>155006.28</v>
      </c>
      <c r="E30" s="19">
        <v>340191.39</v>
      </c>
      <c r="F30" s="19"/>
      <c r="G30" s="19"/>
      <c r="H30" s="19"/>
      <c r="I30" s="19"/>
      <c r="J30" s="19"/>
      <c r="K30" s="19"/>
      <c r="L30" s="19"/>
      <c r="M30" s="19"/>
      <c r="N30" s="19">
        <f t="shared" si="5"/>
        <v>1268800.5900000001</v>
      </c>
    </row>
    <row r="31" spans="1:14" ht="42.75" customHeight="1" x14ac:dyDescent="0.25">
      <c r="A31" s="27" t="s">
        <v>23</v>
      </c>
      <c r="B31" s="19">
        <v>931613.01</v>
      </c>
      <c r="C31" s="19">
        <v>309800.02</v>
      </c>
      <c r="D31" s="19">
        <v>336616.01</v>
      </c>
      <c r="E31" s="19">
        <v>774077.49</v>
      </c>
      <c r="F31" s="19"/>
      <c r="G31" s="19"/>
      <c r="H31" s="19"/>
      <c r="I31" s="19"/>
      <c r="J31" s="19"/>
      <c r="K31" s="19"/>
      <c r="L31" s="19"/>
      <c r="M31" s="19"/>
      <c r="N31" s="19">
        <f t="shared" si="5"/>
        <v>2352106.5300000003</v>
      </c>
    </row>
    <row r="32" spans="1:14" ht="38.25" customHeight="1" x14ac:dyDescent="0.25">
      <c r="A32" s="27" t="s">
        <v>24</v>
      </c>
      <c r="B32" s="19">
        <v>1525073.69</v>
      </c>
      <c r="C32" s="19">
        <v>2168231.75</v>
      </c>
      <c r="D32" s="19">
        <v>679417.31</v>
      </c>
      <c r="E32" s="19">
        <v>1620011.53</v>
      </c>
      <c r="F32" s="19"/>
      <c r="G32" s="19"/>
      <c r="H32" s="19"/>
      <c r="I32" s="19"/>
      <c r="J32" s="19"/>
      <c r="K32" s="19"/>
      <c r="L32" s="19"/>
      <c r="M32" s="19"/>
      <c r="N32" s="19">
        <f t="shared" si="5"/>
        <v>5992734.2800000003</v>
      </c>
    </row>
    <row r="33" spans="1:14" ht="40.5" customHeight="1" x14ac:dyDescent="0.25">
      <c r="A33" s="27" t="s">
        <v>25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>
        <f t="shared" si="5"/>
        <v>0</v>
      </c>
    </row>
    <row r="34" spans="1:14" ht="24.75" customHeight="1" x14ac:dyDescent="0.25">
      <c r="A34" s="27" t="s">
        <v>26</v>
      </c>
      <c r="B34" s="19">
        <v>770236.41</v>
      </c>
      <c r="C34" s="19">
        <v>608258.93000000005</v>
      </c>
      <c r="D34" s="19">
        <v>819341.37</v>
      </c>
      <c r="E34" s="19">
        <v>999063.1</v>
      </c>
      <c r="F34" s="19"/>
      <c r="G34" s="19"/>
      <c r="H34" s="19"/>
      <c r="I34" s="19"/>
      <c r="J34" s="19"/>
      <c r="K34" s="19"/>
      <c r="L34" s="19"/>
      <c r="M34" s="19"/>
      <c r="N34" s="19">
        <f t="shared" si="5"/>
        <v>3196899.81</v>
      </c>
    </row>
    <row r="35" spans="1:14" ht="33" customHeight="1" x14ac:dyDescent="0.25">
      <c r="A35" s="23" t="s">
        <v>27</v>
      </c>
      <c r="B35" s="18">
        <f>SUM(B36:B43)</f>
        <v>67358.820000000007</v>
      </c>
      <c r="C35" s="18">
        <f t="shared" ref="C35:D35" si="10">SUM(C36:C43)</f>
        <v>78049.03</v>
      </c>
      <c r="D35" s="18">
        <f t="shared" si="10"/>
        <v>56967.5</v>
      </c>
      <c r="E35" s="18">
        <f t="shared" ref="E35" si="11">SUM(E36:E43)</f>
        <v>37000</v>
      </c>
      <c r="F35" s="18"/>
      <c r="G35" s="18"/>
      <c r="H35" s="18"/>
      <c r="I35" s="18"/>
      <c r="J35" s="18"/>
      <c r="K35" s="19"/>
      <c r="L35" s="19"/>
      <c r="M35" s="19"/>
      <c r="N35" s="18">
        <f t="shared" si="5"/>
        <v>239375.35</v>
      </c>
    </row>
    <row r="36" spans="1:14" ht="30" customHeight="1" x14ac:dyDescent="0.25">
      <c r="A36" s="27" t="s">
        <v>28</v>
      </c>
      <c r="B36" s="19">
        <v>67358.820000000007</v>
      </c>
      <c r="C36" s="19">
        <v>78049.03</v>
      </c>
      <c r="D36" s="19">
        <v>56967.5</v>
      </c>
      <c r="E36" s="19">
        <v>37000</v>
      </c>
      <c r="F36" s="19"/>
      <c r="G36" s="19"/>
      <c r="H36" s="19"/>
      <c r="I36" s="19"/>
      <c r="J36" s="19"/>
      <c r="K36" s="19"/>
      <c r="L36" s="19"/>
      <c r="M36" s="19"/>
      <c r="N36" s="19">
        <f t="shared" si="5"/>
        <v>239375.35</v>
      </c>
    </row>
    <row r="37" spans="1:14" ht="44.25" customHeight="1" x14ac:dyDescent="0.25">
      <c r="A37" s="27" t="s">
        <v>29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>
        <f t="shared" si="5"/>
        <v>0</v>
      </c>
    </row>
    <row r="38" spans="1:14" ht="45.75" customHeight="1" x14ac:dyDescent="0.25">
      <c r="A38" s="27" t="s">
        <v>30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>
        <f t="shared" si="5"/>
        <v>0</v>
      </c>
    </row>
    <row r="39" spans="1:14" ht="38.25" customHeight="1" x14ac:dyDescent="0.25">
      <c r="A39" s="27" t="s">
        <v>31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>
        <f t="shared" si="5"/>
        <v>0</v>
      </c>
    </row>
    <row r="40" spans="1:14" ht="39.75" customHeight="1" x14ac:dyDescent="0.25">
      <c r="A40" s="27" t="s">
        <v>32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>
        <f t="shared" si="5"/>
        <v>0</v>
      </c>
    </row>
    <row r="41" spans="1:14" ht="34.5" customHeight="1" x14ac:dyDescent="0.25">
      <c r="A41" s="27" t="s">
        <v>33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>
        <f t="shared" si="5"/>
        <v>0</v>
      </c>
    </row>
    <row r="42" spans="1:14" ht="40.5" customHeight="1" x14ac:dyDescent="0.25">
      <c r="A42" s="27" t="s">
        <v>34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>
        <f t="shared" si="5"/>
        <v>0</v>
      </c>
    </row>
    <row r="43" spans="1:14" ht="36.75" customHeight="1" x14ac:dyDescent="0.25">
      <c r="A43" s="27" t="s">
        <v>35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>
        <f t="shared" si="5"/>
        <v>0</v>
      </c>
    </row>
    <row r="44" spans="1:14" ht="30" customHeight="1" x14ac:dyDescent="0.25">
      <c r="A44" s="23" t="s">
        <v>36</v>
      </c>
      <c r="B44" s="18">
        <f>SUM(B45:B50)</f>
        <v>0</v>
      </c>
      <c r="C44" s="18">
        <f t="shared" ref="C44:D44" si="12">SUM(C45:C50)</f>
        <v>0</v>
      </c>
      <c r="D44" s="18">
        <f t="shared" si="12"/>
        <v>0</v>
      </c>
      <c r="E44" s="18">
        <f t="shared" ref="E44" si="13">SUM(E45:E50)</f>
        <v>0</v>
      </c>
      <c r="F44" s="19"/>
      <c r="G44" s="19"/>
      <c r="H44" s="19"/>
      <c r="I44" s="19"/>
      <c r="J44" s="19"/>
      <c r="K44" s="19"/>
      <c r="L44" s="19"/>
      <c r="M44" s="19"/>
      <c r="N44" s="19">
        <f t="shared" si="5"/>
        <v>0</v>
      </c>
    </row>
    <row r="45" spans="1:14" ht="37.5" customHeight="1" x14ac:dyDescent="0.25">
      <c r="A45" s="27" t="s">
        <v>37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>
        <f t="shared" si="5"/>
        <v>0</v>
      </c>
    </row>
    <row r="46" spans="1:14" ht="42" customHeight="1" x14ac:dyDescent="0.25">
      <c r="A46" s="27" t="s">
        <v>38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f t="shared" si="5"/>
        <v>0</v>
      </c>
    </row>
    <row r="47" spans="1:14" ht="37.5" customHeight="1" x14ac:dyDescent="0.25">
      <c r="A47" s="27" t="s">
        <v>39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f t="shared" si="5"/>
        <v>0</v>
      </c>
    </row>
    <row r="48" spans="1:14" ht="36.75" customHeight="1" x14ac:dyDescent="0.25">
      <c r="A48" s="27" t="s">
        <v>40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>
        <f t="shared" si="5"/>
        <v>0</v>
      </c>
    </row>
    <row r="49" spans="1:14" ht="38.25" customHeight="1" x14ac:dyDescent="0.25">
      <c r="A49" s="27" t="s">
        <v>41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>
        <f t="shared" si="5"/>
        <v>0</v>
      </c>
    </row>
    <row r="50" spans="1:14" ht="49.5" customHeight="1" x14ac:dyDescent="0.25">
      <c r="A50" s="27" t="s">
        <v>42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>
        <f t="shared" si="5"/>
        <v>0</v>
      </c>
    </row>
    <row r="51" spans="1:14" ht="30" customHeight="1" x14ac:dyDescent="0.25">
      <c r="A51" s="23" t="s">
        <v>43</v>
      </c>
      <c r="B51" s="18">
        <f>SUM(B52:B60)</f>
        <v>0</v>
      </c>
      <c r="C51" s="18">
        <f t="shared" ref="C51:D51" si="14">SUM(C52:C60)</f>
        <v>45523.520000000004</v>
      </c>
      <c r="D51" s="18">
        <f t="shared" si="14"/>
        <v>260121.23</v>
      </c>
      <c r="E51" s="18">
        <f t="shared" ref="E51" si="15">SUM(E52:E60)</f>
        <v>29686.45</v>
      </c>
      <c r="F51" s="18"/>
      <c r="G51" s="18"/>
      <c r="H51" s="18"/>
      <c r="I51" s="18"/>
      <c r="J51" s="18"/>
      <c r="K51" s="19"/>
      <c r="L51" s="19"/>
      <c r="M51" s="19"/>
      <c r="N51" s="18">
        <f t="shared" si="5"/>
        <v>335331.20000000001</v>
      </c>
    </row>
    <row r="52" spans="1:14" ht="30" customHeight="1" x14ac:dyDescent="0.25">
      <c r="A52" s="27" t="s">
        <v>44</v>
      </c>
      <c r="B52" s="19"/>
      <c r="C52" s="19"/>
      <c r="D52" s="19">
        <v>109486.47</v>
      </c>
      <c r="E52" s="19">
        <v>0</v>
      </c>
      <c r="F52" s="19"/>
      <c r="G52" s="19"/>
      <c r="H52" s="19"/>
      <c r="I52" s="19"/>
      <c r="J52" s="19"/>
      <c r="K52" s="19"/>
      <c r="L52" s="19"/>
      <c r="M52" s="19"/>
      <c r="N52" s="19">
        <f t="shared" si="5"/>
        <v>109486.47</v>
      </c>
    </row>
    <row r="53" spans="1:14" ht="36.75" customHeight="1" x14ac:dyDescent="0.25">
      <c r="A53" s="27" t="s">
        <v>45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>
        <f t="shared" si="5"/>
        <v>0</v>
      </c>
    </row>
    <row r="54" spans="1:14" ht="41.25" customHeight="1" x14ac:dyDescent="0.25">
      <c r="A54" s="27" t="s">
        <v>46</v>
      </c>
      <c r="B54" s="19"/>
      <c r="C54" s="19">
        <v>18420.47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>
        <f t="shared" si="5"/>
        <v>18420.47</v>
      </c>
    </row>
    <row r="55" spans="1:14" ht="34.5" customHeight="1" x14ac:dyDescent="0.25">
      <c r="A55" s="27" t="s">
        <v>47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>
        <f t="shared" si="5"/>
        <v>0</v>
      </c>
    </row>
    <row r="56" spans="1:14" ht="42.75" customHeight="1" x14ac:dyDescent="0.25">
      <c r="A56" s="27" t="s">
        <v>48</v>
      </c>
      <c r="B56" s="19"/>
      <c r="C56" s="19">
        <v>27103.05</v>
      </c>
      <c r="D56" s="19">
        <v>150634.76</v>
      </c>
      <c r="E56" s="19">
        <v>29686.45</v>
      </c>
      <c r="F56" s="19"/>
      <c r="G56" s="19"/>
      <c r="H56" s="19"/>
      <c r="I56" s="19"/>
      <c r="J56" s="19"/>
      <c r="K56" s="19"/>
      <c r="L56" s="19"/>
      <c r="M56" s="19"/>
      <c r="N56" s="19">
        <f t="shared" si="5"/>
        <v>207424.26</v>
      </c>
    </row>
    <row r="57" spans="1:14" ht="24" customHeight="1" x14ac:dyDescent="0.25">
      <c r="A57" s="27" t="s">
        <v>49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>
        <f t="shared" si="5"/>
        <v>0</v>
      </c>
    </row>
    <row r="58" spans="1:14" ht="26.25" customHeight="1" x14ac:dyDescent="0.25">
      <c r="A58" s="27" t="s">
        <v>50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>
        <f t="shared" si="5"/>
        <v>0</v>
      </c>
    </row>
    <row r="59" spans="1:14" ht="27" customHeight="1" x14ac:dyDescent="0.25">
      <c r="A59" s="27" t="s">
        <v>51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>
        <f t="shared" si="5"/>
        <v>0</v>
      </c>
    </row>
    <row r="60" spans="1:14" ht="42" customHeight="1" x14ac:dyDescent="0.25">
      <c r="A60" s="27" t="s">
        <v>52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>
        <f t="shared" si="5"/>
        <v>0</v>
      </c>
    </row>
    <row r="61" spans="1:14" ht="34.5" customHeight="1" x14ac:dyDescent="0.25">
      <c r="A61" s="23" t="s">
        <v>53</v>
      </c>
      <c r="B61" s="18">
        <f>SUM(B62:B65)</f>
        <v>54910</v>
      </c>
      <c r="C61" s="18">
        <f t="shared" ref="C61:D61" si="16">SUM(C62:C65)</f>
        <v>1451196</v>
      </c>
      <c r="D61" s="18">
        <f t="shared" si="16"/>
        <v>1937870</v>
      </c>
      <c r="E61" s="18">
        <f t="shared" ref="E61" si="17">SUM(E62:E65)</f>
        <v>102830</v>
      </c>
      <c r="F61" s="18"/>
      <c r="G61" s="18"/>
      <c r="H61" s="18"/>
      <c r="I61" s="18"/>
      <c r="J61" s="18">
        <f t="shared" ref="J61" si="18">+J62+J63</f>
        <v>0</v>
      </c>
      <c r="K61" s="19"/>
      <c r="L61" s="19"/>
      <c r="M61" s="19"/>
      <c r="N61" s="18">
        <f t="shared" si="5"/>
        <v>3546806</v>
      </c>
    </row>
    <row r="62" spans="1:14" ht="27.75" customHeight="1" x14ac:dyDescent="0.25">
      <c r="A62" s="27" t="s">
        <v>54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>
        <f t="shared" si="5"/>
        <v>0</v>
      </c>
    </row>
    <row r="63" spans="1:14" ht="27.75" customHeight="1" x14ac:dyDescent="0.25">
      <c r="A63" s="27" t="s">
        <v>55</v>
      </c>
      <c r="B63" s="19">
        <v>54910</v>
      </c>
      <c r="C63" s="19">
        <v>1451196</v>
      </c>
      <c r="D63" s="19">
        <v>1937870</v>
      </c>
      <c r="E63" s="19">
        <v>102830</v>
      </c>
      <c r="F63" s="19"/>
      <c r="G63" s="19"/>
      <c r="H63" s="19"/>
      <c r="I63" s="19"/>
      <c r="J63" s="19"/>
      <c r="K63" s="19"/>
      <c r="L63" s="19"/>
      <c r="M63" s="19"/>
      <c r="N63" s="19">
        <f t="shared" si="5"/>
        <v>3546806</v>
      </c>
    </row>
    <row r="64" spans="1:14" ht="40.5" customHeight="1" x14ac:dyDescent="0.25">
      <c r="A64" s="27" t="s">
        <v>56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>
        <f t="shared" si="5"/>
        <v>0</v>
      </c>
    </row>
    <row r="65" spans="1:14" ht="54" customHeight="1" x14ac:dyDescent="0.25">
      <c r="A65" s="27" t="s">
        <v>57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>
        <f t="shared" si="5"/>
        <v>0</v>
      </c>
    </row>
    <row r="66" spans="1:14" ht="39.75" customHeight="1" x14ac:dyDescent="0.25">
      <c r="A66" s="23" t="s">
        <v>58</v>
      </c>
      <c r="B66" s="19">
        <f>SUM(B67:B68)</f>
        <v>0</v>
      </c>
      <c r="C66" s="19">
        <f t="shared" ref="C66:D66" si="19">SUM(C67:C68)</f>
        <v>0</v>
      </c>
      <c r="D66" s="19">
        <f t="shared" si="19"/>
        <v>0</v>
      </c>
      <c r="E66" s="19">
        <f t="shared" ref="E66" si="20">SUM(E67:E68)</f>
        <v>0</v>
      </c>
      <c r="F66" s="19"/>
      <c r="G66" s="19"/>
      <c r="H66" s="19"/>
      <c r="I66" s="19"/>
      <c r="J66" s="19"/>
      <c r="K66" s="19"/>
      <c r="L66" s="19"/>
      <c r="M66" s="19"/>
      <c r="N66" s="19">
        <f t="shared" si="5"/>
        <v>0</v>
      </c>
    </row>
    <row r="67" spans="1:14" ht="30" customHeight="1" x14ac:dyDescent="0.25">
      <c r="A67" s="27" t="s">
        <v>59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>
        <f t="shared" si="5"/>
        <v>0</v>
      </c>
    </row>
    <row r="68" spans="1:14" ht="42" customHeight="1" x14ac:dyDescent="0.25">
      <c r="A68" s="27" t="s">
        <v>60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>
        <f t="shared" si="5"/>
        <v>0</v>
      </c>
    </row>
    <row r="69" spans="1:14" ht="30.75" customHeight="1" x14ac:dyDescent="0.25">
      <c r="A69" s="23" t="s">
        <v>61</v>
      </c>
      <c r="B69" s="19">
        <f>SUM(B70:B72)</f>
        <v>0</v>
      </c>
      <c r="C69" s="19">
        <f t="shared" ref="C69:D69" si="21">SUM(C70:C72)</f>
        <v>0</v>
      </c>
      <c r="D69" s="19">
        <f t="shared" si="21"/>
        <v>0</v>
      </c>
      <c r="E69" s="19">
        <f t="shared" ref="E69" si="22">SUM(E70:E72)</f>
        <v>0</v>
      </c>
      <c r="F69" s="19"/>
      <c r="G69" s="19"/>
      <c r="H69" s="19"/>
      <c r="I69" s="19"/>
      <c r="J69" s="19"/>
      <c r="K69" s="19"/>
      <c r="L69" s="19"/>
      <c r="M69" s="19"/>
      <c r="N69" s="19">
        <f t="shared" si="5"/>
        <v>0</v>
      </c>
    </row>
    <row r="70" spans="1:14" ht="35.25" customHeight="1" x14ac:dyDescent="0.25">
      <c r="A70" s="27" t="s">
        <v>62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>
        <f t="shared" si="5"/>
        <v>0</v>
      </c>
    </row>
    <row r="71" spans="1:14" ht="33" customHeight="1" x14ac:dyDescent="0.25">
      <c r="A71" s="27" t="s">
        <v>63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>
        <f t="shared" si="5"/>
        <v>0</v>
      </c>
    </row>
    <row r="72" spans="1:14" ht="42.75" customHeight="1" x14ac:dyDescent="0.25">
      <c r="A72" s="27" t="s">
        <v>64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>
        <f t="shared" si="5"/>
        <v>0</v>
      </c>
    </row>
    <row r="73" spans="1:14" ht="30" customHeight="1" x14ac:dyDescent="0.25">
      <c r="A73" s="24" t="s">
        <v>67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19">
        <f t="shared" si="5"/>
        <v>0</v>
      </c>
    </row>
    <row r="74" spans="1:14" ht="45" customHeight="1" x14ac:dyDescent="0.25">
      <c r="A74" s="23" t="s">
        <v>68</v>
      </c>
      <c r="B74" s="18"/>
      <c r="C74" s="18"/>
      <c r="D74" s="18"/>
      <c r="E74" s="18"/>
      <c r="F74" s="18"/>
      <c r="G74" s="18"/>
      <c r="H74" s="18"/>
      <c r="I74" s="18"/>
      <c r="J74" s="18"/>
      <c r="K74" s="19"/>
      <c r="L74" s="19"/>
      <c r="M74" s="19"/>
      <c r="N74" s="19">
        <f t="shared" ref="N74:N81" si="23">SUM(B74:M74)</f>
        <v>0</v>
      </c>
    </row>
    <row r="75" spans="1:14" ht="37.5" customHeight="1" x14ac:dyDescent="0.25">
      <c r="A75" s="27" t="s">
        <v>69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>
        <f t="shared" si="23"/>
        <v>0</v>
      </c>
    </row>
    <row r="76" spans="1:14" ht="40.5" customHeight="1" x14ac:dyDescent="0.25">
      <c r="A76" s="27" t="s">
        <v>70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>
        <f t="shared" si="23"/>
        <v>0</v>
      </c>
    </row>
    <row r="77" spans="1:14" ht="36.75" customHeight="1" x14ac:dyDescent="0.25">
      <c r="A77" s="23" t="s">
        <v>71</v>
      </c>
      <c r="B77" s="18"/>
      <c r="C77" s="18"/>
      <c r="D77" s="18"/>
      <c r="E77" s="18"/>
      <c r="F77" s="18"/>
      <c r="G77" s="18"/>
      <c r="H77" s="18"/>
      <c r="I77" s="18"/>
      <c r="J77" s="18"/>
      <c r="K77" s="19"/>
      <c r="L77" s="19"/>
      <c r="M77" s="19"/>
      <c r="N77" s="19">
        <f t="shared" si="23"/>
        <v>0</v>
      </c>
    </row>
    <row r="78" spans="1:14" ht="38.25" customHeight="1" x14ac:dyDescent="0.25">
      <c r="A78" s="27" t="s">
        <v>72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>
        <f t="shared" si="23"/>
        <v>0</v>
      </c>
    </row>
    <row r="79" spans="1:14" ht="45.75" customHeight="1" x14ac:dyDescent="0.25">
      <c r="A79" s="27" t="s">
        <v>73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>
        <f t="shared" si="23"/>
        <v>0</v>
      </c>
    </row>
    <row r="80" spans="1:14" ht="36.75" customHeight="1" x14ac:dyDescent="0.25">
      <c r="A80" s="23" t="s">
        <v>74</v>
      </c>
      <c r="B80" s="19"/>
      <c r="C80" s="19"/>
      <c r="D80" s="18"/>
      <c r="E80" s="18"/>
      <c r="F80" s="19"/>
      <c r="G80" s="19"/>
      <c r="H80" s="19"/>
      <c r="I80" s="19"/>
      <c r="J80" s="19"/>
      <c r="K80" s="19"/>
      <c r="L80" s="19"/>
      <c r="M80" s="19"/>
      <c r="N80" s="19">
        <f t="shared" si="23"/>
        <v>0</v>
      </c>
    </row>
    <row r="81" spans="1:14" ht="45" customHeight="1" x14ac:dyDescent="0.25">
      <c r="A81" s="27" t="s">
        <v>75</v>
      </c>
      <c r="B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>
        <f t="shared" si="23"/>
        <v>0</v>
      </c>
    </row>
    <row r="82" spans="1:14" ht="34.5" customHeight="1" x14ac:dyDescent="0.25">
      <c r="A82" s="6" t="s">
        <v>65</v>
      </c>
      <c r="B82" s="21">
        <f t="shared" ref="B82:C82" si="24">+B8</f>
        <v>25775139.529999997</v>
      </c>
      <c r="C82" s="21">
        <f t="shared" si="24"/>
        <v>7407251.79</v>
      </c>
      <c r="D82" s="21">
        <f>+D8</f>
        <v>37742519.279999994</v>
      </c>
      <c r="E82" s="21">
        <f>+E8</f>
        <v>13226951.699999999</v>
      </c>
      <c r="F82" s="5">
        <f t="shared" ref="F82:H82" si="25">SUM(F77,F74,F61,F51,F35,F25,F15,F9)</f>
        <v>0</v>
      </c>
      <c r="G82" s="5">
        <f t="shared" si="25"/>
        <v>0</v>
      </c>
      <c r="H82" s="5">
        <f t="shared" si="25"/>
        <v>0</v>
      </c>
      <c r="I82" s="5">
        <f t="shared" ref="I82" si="26">SUM(I77,I74,I61,I51,I35,I25,I15,I9)</f>
        <v>0</v>
      </c>
      <c r="J82" s="5"/>
      <c r="K82" s="5"/>
      <c r="L82" s="5"/>
      <c r="M82" s="5"/>
      <c r="N82" s="21">
        <f t="shared" ref="N82" si="27">+N8</f>
        <v>84151862.299999997</v>
      </c>
    </row>
    <row r="83" spans="1:14" x14ac:dyDescent="0.25">
      <c r="B83" s="19">
        <f>25775139.53-B82</f>
        <v>0</v>
      </c>
      <c r="C83" s="19">
        <f>7407251.79-C82</f>
        <v>0</v>
      </c>
      <c r="D83" s="19">
        <f>37742519.28-D82</f>
        <v>0</v>
      </c>
      <c r="E83" s="32">
        <f>13226951.7-E82</f>
        <v>0</v>
      </c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2022-05-16T19:31:00Z</cp:lastPrinted>
  <dcterms:created xsi:type="dcterms:W3CDTF">2021-07-29T18:58:50Z</dcterms:created>
  <dcterms:modified xsi:type="dcterms:W3CDTF">2022-05-16T19:31:43Z</dcterms:modified>
</cp:coreProperties>
</file>