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4\ENERO\"/>
    </mc:Choice>
  </mc:AlternateContent>
  <bookViews>
    <workbookView xWindow="0" yWindow="0" windowWidth="20580" windowHeight="7830"/>
  </bookViews>
  <sheets>
    <sheet name="Hoja1" sheetId="1" r:id="rId1"/>
  </sheets>
  <externalReferences>
    <externalReference r:id="rId2"/>
  </externalReferences>
  <definedNames>
    <definedName name="_xlnm.Print_Area" localSheetId="0">Hoja1!$A$1:$H$351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341" i="1" l="1"/>
  <c r="E340" i="1"/>
  <c r="E339" i="1"/>
  <c r="E336" i="1"/>
  <c r="F329" i="1"/>
  <c r="F328" i="1"/>
  <c r="E327" i="1"/>
  <c r="E326" i="1"/>
  <c r="E325" i="1"/>
  <c r="E323" i="1"/>
  <c r="E322" i="1"/>
  <c r="E321" i="1"/>
  <c r="E320" i="1"/>
  <c r="F319" i="1"/>
  <c r="E318" i="1"/>
  <c r="E317" i="1"/>
  <c r="E315" i="1"/>
  <c r="F305" i="1"/>
  <c r="E304" i="1"/>
  <c r="F297" i="1"/>
  <c r="E296" i="1"/>
  <c r="E295" i="1"/>
  <c r="E294" i="1"/>
  <c r="E293" i="1"/>
  <c r="E292" i="1"/>
  <c r="E291" i="1"/>
  <c r="E290" i="1"/>
  <c r="E289" i="1"/>
  <c r="E288" i="1"/>
  <c r="E284" i="1"/>
  <c r="F277" i="1"/>
  <c r="E277" i="1"/>
  <c r="F264" i="1"/>
  <c r="E264" i="1"/>
  <c r="F251" i="1"/>
  <c r="E241" i="1"/>
  <c r="E251" i="1" s="1"/>
  <c r="F237" i="1"/>
  <c r="E237" i="1"/>
  <c r="F236" i="1"/>
  <c r="F235" i="1"/>
  <c r="F234" i="1"/>
  <c r="F233" i="1"/>
  <c r="F232" i="1"/>
  <c r="F231" i="1"/>
  <c r="F223" i="1"/>
  <c r="F222" i="1"/>
  <c r="F221" i="1"/>
  <c r="E221" i="1"/>
  <c r="F220" i="1"/>
  <c r="E220" i="1"/>
  <c r="F219" i="1"/>
  <c r="F218" i="1"/>
  <c r="F217" i="1"/>
  <c r="E216" i="1"/>
  <c r="E199" i="1"/>
  <c r="F198" i="1"/>
  <c r="F197" i="1"/>
  <c r="F196" i="1"/>
  <c r="F195" i="1"/>
  <c r="F194" i="1"/>
  <c r="F193" i="1"/>
  <c r="F177" i="1"/>
  <c r="F176" i="1"/>
  <c r="F175" i="1"/>
  <c r="E175" i="1"/>
  <c r="F174" i="1"/>
  <c r="E174" i="1"/>
  <c r="F173" i="1"/>
  <c r="E173" i="1"/>
  <c r="E168" i="1"/>
  <c r="F162" i="1"/>
  <c r="E162" i="1"/>
  <c r="E148" i="1"/>
  <c r="F139" i="1"/>
  <c r="E139" i="1"/>
  <c r="F130" i="1"/>
  <c r="E130" i="1"/>
  <c r="E124" i="1"/>
  <c r="F123" i="1"/>
  <c r="F124" i="1" s="1"/>
  <c r="F125" i="1" s="1"/>
  <c r="E120" i="1"/>
  <c r="F104" i="1"/>
  <c r="E104" i="1"/>
  <c r="D104" i="1"/>
  <c r="C104" i="1"/>
  <c r="G103" i="1"/>
  <c r="G102" i="1"/>
  <c r="F99" i="1"/>
  <c r="E99" i="1"/>
  <c r="D99" i="1"/>
  <c r="C99" i="1"/>
  <c r="B99" i="1"/>
  <c r="G98" i="1"/>
  <c r="G97" i="1"/>
  <c r="F81" i="1"/>
  <c r="E81" i="1"/>
  <c r="F64" i="1"/>
  <c r="E64" i="1"/>
  <c r="E56" i="1"/>
  <c r="E49" i="1"/>
  <c r="E43" i="1"/>
  <c r="E31" i="1"/>
  <c r="F27" i="1"/>
  <c r="F33" i="1" s="1"/>
  <c r="E27" i="1"/>
  <c r="F18" i="1"/>
  <c r="E18" i="1"/>
  <c r="E341" i="1" l="1"/>
  <c r="E105" i="1"/>
  <c r="E297" i="1"/>
  <c r="E33" i="1"/>
  <c r="F105" i="1"/>
  <c r="G99" i="1"/>
  <c r="F278" i="1"/>
  <c r="D105" i="1"/>
  <c r="B105" i="1"/>
  <c r="F252" i="1"/>
  <c r="E319" i="1"/>
  <c r="C105" i="1"/>
  <c r="F199" i="1"/>
  <c r="E223" i="1"/>
  <c r="E252" i="1" s="1"/>
  <c r="E278" i="1"/>
  <c r="F330" i="1"/>
  <c r="E59" i="1"/>
  <c r="G104" i="1"/>
  <c r="E303" i="1" s="1"/>
  <c r="E305" i="1" s="1"/>
  <c r="E125" i="1"/>
  <c r="E177" i="1"/>
  <c r="E328" i="1"/>
  <c r="E330" i="1" l="1"/>
  <c r="G105" i="1"/>
</calcChain>
</file>

<file path=xl/sharedStrings.xml><?xml version="1.0" encoding="utf-8"?>
<sst xmlns="http://schemas.openxmlformats.org/spreadsheetml/2006/main" count="291" uniqueCount="215">
  <si>
    <t>Notas a los Estados Financieros al 31 de Diciembre 2023</t>
  </si>
  <si>
    <t>EFECTIVO Y EQUIVALENTES DE EFECTIVO</t>
  </si>
  <si>
    <t>(Nota-7)</t>
  </si>
  <si>
    <t>Un detalle del Efectivo y equivalentes de efectivo al 31 de Diciembre 2023 y 2022, es como se detalla a continuación:</t>
  </si>
  <si>
    <t xml:space="preserve">Descripción </t>
  </si>
  <si>
    <t>No. de Cuenta</t>
  </si>
  <si>
    <t>Banco</t>
  </si>
  <si>
    <t>Cuenta Recaudadora</t>
  </si>
  <si>
    <t>BANRESERVAS</t>
  </si>
  <si>
    <t>Cuenta de Fondo General</t>
  </si>
  <si>
    <t>Cuenta Unica del Tesoro</t>
  </si>
  <si>
    <t xml:space="preserve">Cuenta Sigef </t>
  </si>
  <si>
    <t>Fondo para Caja Chica Especial</t>
  </si>
  <si>
    <t>Caja Chica</t>
  </si>
  <si>
    <t>Fondo para estafetas comerciales</t>
  </si>
  <si>
    <t>TOTAL</t>
  </si>
  <si>
    <t>CUENTAS POR COBRAR A CORTO PLAZO</t>
  </si>
  <si>
    <t>(Nota-8)</t>
  </si>
  <si>
    <t>Un detalle de las Cuentas por cobrar a corto plazo alal 31 de Diciembre 2023 y 2022, es como se detalla a continuación:</t>
  </si>
  <si>
    <t>Usuario Cliente de La Romana</t>
  </si>
  <si>
    <t>Usuario  Cliente de Guaymate</t>
  </si>
  <si>
    <t>Usuario  Cliente de Cumayasa</t>
  </si>
  <si>
    <t>Usuario  Cliente de Villa Hermosa</t>
  </si>
  <si>
    <t>Usuario  Cliente de Villa Caleta</t>
  </si>
  <si>
    <t>Total</t>
  </si>
  <si>
    <t>OTRAS CUENTAS POR COBRAR</t>
  </si>
  <si>
    <t xml:space="preserve">Prestamos por cobrar </t>
  </si>
  <si>
    <t>Otras cuentas por cobrar  (Teletorres del Caribe)</t>
  </si>
  <si>
    <t>Subtotal</t>
  </si>
  <si>
    <t>TOTAL DE CUENTAS POR COBRAR</t>
  </si>
  <si>
    <t>INVENTARIOS</t>
  </si>
  <si>
    <t>(Nota-9)</t>
  </si>
  <si>
    <t>Un detalle de la Cuenta de Inventarios al al 31 de Diciembre 2023 y 2022, es como se detalla a continuación:</t>
  </si>
  <si>
    <t>9.1 MATERIALES Y SUMINISTROS PARA CONSUMO Y PRESTACION DE SERVICIOS</t>
  </si>
  <si>
    <t>Combustibles y lubricantes</t>
  </si>
  <si>
    <t>Materiales de limpieza</t>
  </si>
  <si>
    <t xml:space="preserve">Materiales y Suministro de Oficina </t>
  </si>
  <si>
    <t>Materiales de redes (Plomeria)</t>
  </si>
  <si>
    <t>9.2 MATERIALES Y SUMINISTROS PARA LA PRODUCCION</t>
  </si>
  <si>
    <t xml:space="preserve"> </t>
  </si>
  <si>
    <t>Polimero  GPAC</t>
  </si>
  <si>
    <t xml:space="preserve">Cloro gas  y granulado </t>
  </si>
  <si>
    <t>9.3 OTROS</t>
  </si>
  <si>
    <t>Repuestos varios (Herram,Rep Y Otros)</t>
  </si>
  <si>
    <t>Materiales eléctricos</t>
  </si>
  <si>
    <t>PAGOS ANTICIPADOS</t>
  </si>
  <si>
    <t>(Nota-10)</t>
  </si>
  <si>
    <t>Un detalle de la Cuenta Pagos anticipados  al  31 de Diciembre 2023 y 2022, es como se detalla a continuación:</t>
  </si>
  <si>
    <t>Descripción</t>
  </si>
  <si>
    <t>Fianzas y depósitos</t>
  </si>
  <si>
    <t>CUENTAS POR COBRAR A LARGO PLAZO</t>
  </si>
  <si>
    <t>(Nota-11)</t>
  </si>
  <si>
    <t>Un detalle de las Cuentas por cobrar a largo plazo al 31 de Diciembre 2023 y 2022, es como se detalla a continuación:</t>
  </si>
  <si>
    <t>(Nota-12)</t>
  </si>
  <si>
    <t>PROPIEDAD PLANTA Y EQUIPOS NETO</t>
  </si>
  <si>
    <t>Mobiliario y Equipo de Oficina</t>
  </si>
  <si>
    <t>Terreno</t>
  </si>
  <si>
    <t>Edificio y</t>
  </si>
  <si>
    <t>Maquinarias y</t>
  </si>
  <si>
    <t xml:space="preserve">Equipos de </t>
  </si>
  <si>
    <t>Componente</t>
  </si>
  <si>
    <t>Equipos</t>
  </si>
  <si>
    <t>Transporte y Otros</t>
  </si>
  <si>
    <t>Costo de Adquisicion 2022</t>
  </si>
  <si>
    <t xml:space="preserve">Adiciones </t>
  </si>
  <si>
    <t>Saldo al 31 diciembre  2022</t>
  </si>
  <si>
    <t>Depreciacion Acumulada 2023</t>
  </si>
  <si>
    <t>Al inicio del Periodo</t>
  </si>
  <si>
    <t>Cargo del Periodo</t>
  </si>
  <si>
    <t>Saldo al 31 Diciembre 2023</t>
  </si>
  <si>
    <t xml:space="preserve">propiedad, planta y equipo Neto </t>
  </si>
  <si>
    <r>
      <rPr>
        <b/>
        <sz val="10"/>
        <color theme="1"/>
        <rFont val="Calibri"/>
        <family val="2"/>
        <scheme val="minor"/>
      </rPr>
      <t>Nota</t>
    </r>
    <r>
      <rPr>
        <sz val="10"/>
        <color theme="1"/>
        <rFont val="Calibri"/>
        <family val="2"/>
        <scheme val="minor"/>
      </rPr>
      <t>:El Terreno , Edificio y Componente no estan Registrado en el Sistema de Administración de Bienes (SIAB).</t>
    </r>
  </si>
  <si>
    <t xml:space="preserve">Debido a que estos bienes fueron transferido a traves de la ley que crea Coaarom 385 de fecha 27 de Julio del año Mil Novecientos Noventa y Ocho (1998). </t>
  </si>
  <si>
    <t>y  en la actualidad no disponemos de la documentación requerida.</t>
  </si>
  <si>
    <t>ACTIVOS INTANGIBLES</t>
  </si>
  <si>
    <t>(Nota-13)</t>
  </si>
  <si>
    <t>El movimiento de los activos intangibles y depreciacion acumulada y del periodo al 31 de Diciembre 2023 y 2022, es como se detalla a continuacion</t>
  </si>
  <si>
    <t>Costo de Adquisicion Software</t>
  </si>
  <si>
    <t>Adiciones</t>
  </si>
  <si>
    <t>Saldo al final del período</t>
  </si>
  <si>
    <t>Depreciacion Acumulada Sotfware</t>
  </si>
  <si>
    <t>Saldo al 31 Diciembre 2022</t>
  </si>
  <si>
    <t>Activos intangible</t>
  </si>
  <si>
    <t>OTROS ACTIVOS NO FINANCIEROS</t>
  </si>
  <si>
    <t>(Nota-14)</t>
  </si>
  <si>
    <t>MEJORAS  CAPITALIZABLE</t>
  </si>
  <si>
    <t>PASIVOS</t>
  </si>
  <si>
    <t>CUENTAS POR PAGAR A CORTO PLAZO</t>
  </si>
  <si>
    <t>(Nota-15)</t>
  </si>
  <si>
    <t>Un detalle de las Cuentas por cobrar a corto  plazo al 31 de Diciembre 2023 y 2022, es como se detalla a continuación:</t>
  </si>
  <si>
    <t>Proveedores Locales Privados</t>
  </si>
  <si>
    <t>Proveedor Internacional</t>
  </si>
  <si>
    <t>Gul Bbrandsen   PR</t>
  </si>
  <si>
    <t>RETENCIONES Y ACUMULACIONES POR PAGAR</t>
  </si>
  <si>
    <t>(Nota-16)</t>
  </si>
  <si>
    <t>Un detalle de las Retenciones y acumulaciones por pagar al 31 de Diciembre 2023 y 2022, es como se detalla a continuación:</t>
  </si>
  <si>
    <t>IMPUESTOS S/R.RETENIDO</t>
  </si>
  <si>
    <t>RET. 5% ADQ. BIENES Y SERV.</t>
  </si>
  <si>
    <t>TOTAL DE RETENCIONES Y ACUMULACIONES POR PAGAR</t>
  </si>
  <si>
    <t>OTROS PASIVOS NO CORRIENTES</t>
  </si>
  <si>
    <t>(Nota-17)</t>
  </si>
  <si>
    <t>Un detalle de los otros pasivos corrientes  al 31 de Diciembre 2023 y 2022, es como se detalla a continuación:</t>
  </si>
  <si>
    <t>FIANZAS POR PAGAR CLIENTES ROMANA</t>
  </si>
  <si>
    <t>FIANZAS POR PAGAR CLIENTES CUMAYASA</t>
  </si>
  <si>
    <t>FIANZAS POR PAGAR CLIENTES GUAYMATE</t>
  </si>
  <si>
    <t>FIANZAS POR PAGAR CLIENTES VILLA HERMOSA</t>
  </si>
  <si>
    <t>CUENTAS POR PAGAR A LARGO PLAZO</t>
  </si>
  <si>
    <t>(Nota-18)</t>
  </si>
  <si>
    <t>Un detalle de las cuentas por pagar a largo plazo  al 31 de Diciembre 2023 y 2022, es como se detalla a continuación:</t>
  </si>
  <si>
    <t>CENTRAL ROMANA CORPORATION</t>
  </si>
  <si>
    <t>ACTIVO NETO/PATRIMONIO</t>
  </si>
  <si>
    <t>(Nota-19)</t>
  </si>
  <si>
    <t>Al 31 de diciembre 2023 y 2022, lla cuenta Activo neto/Patrimonio está conformada de la siguiente manera:</t>
  </si>
  <si>
    <t>Capital</t>
  </si>
  <si>
    <t>Resultados positivos (ahorro) / negativo (desahorro)</t>
  </si>
  <si>
    <t>Ajuste al Patrimonio</t>
  </si>
  <si>
    <t xml:space="preserve">Resultados acumulados </t>
  </si>
  <si>
    <t>Total  Activo Neto/Patrimonio</t>
  </si>
  <si>
    <t>INGRESOS POR TRANSACIONES CON CONTRAPRESTACION</t>
  </si>
  <si>
    <t>(Nota-20)</t>
  </si>
  <si>
    <t>Un detalle de los ingresos obtenidos por Transacciones de Contraprestación   al 31 de Diciembre 2023 y 2022, es como se detalla a continuación: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</si>
  <si>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</si>
  <si>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</si>
  <si>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</si>
  <si>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</si>
  <si>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</si>
  <si>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</si>
  <si>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</si>
  <si>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</si>
  <si>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</si>
  <si>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</si>
  <si>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</si>
  <si>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</si>
  <si>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</si>
  <si>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TRANFERENCIA Y DONACIONES</t>
  </si>
  <si>
    <t>(Nota-21)</t>
  </si>
  <si>
    <t>Un detalle de los ingresos recibidos por concepto de Transferencias y Donaciones  al 31 de Diciembre 2023 y 2022.</t>
  </si>
  <si>
    <t>Transferencias Corrientes del Gobiernos Central Enero-Diciembre 2023</t>
  </si>
  <si>
    <t>Total de Transferencia Corrientes</t>
  </si>
  <si>
    <t>Sub. Total</t>
  </si>
  <si>
    <t>Transferencias Ctes. del Gob. Central pago Energia Electrica Enero-Diciembre 2023-2022</t>
  </si>
  <si>
    <t>Total   Transferencia Energia Electrica</t>
  </si>
  <si>
    <t>Transferencias de Capital del Gobiernos Central  Enero-Diciembre 2023-2022</t>
  </si>
  <si>
    <t>Total de Transferncia de Capital</t>
  </si>
  <si>
    <t xml:space="preserve">Total de Transferencias </t>
  </si>
  <si>
    <t>SUELDOS, SALARIOS Y BENEFICIOS A EMPLEADOS</t>
  </si>
  <si>
    <t>(Nota-22)</t>
  </si>
  <si>
    <t>Un detalle de los Sueldos, salarios y beneficios a empleados   al 31 de Diciembre 2023 y 2022, es como se detalla a continuación:</t>
  </si>
  <si>
    <t>Sueldos Y Salarios Personal Fijos</t>
  </si>
  <si>
    <t>Sueldo 13</t>
  </si>
  <si>
    <t>Incentivo Comercial a empleados</t>
  </si>
  <si>
    <t>Otros beneficios a empleados</t>
  </si>
  <si>
    <t>Sueldos Personal Igualados</t>
  </si>
  <si>
    <t>Prestaciones Laborales</t>
  </si>
  <si>
    <t>Compensaciones</t>
  </si>
  <si>
    <t>Horas Extraordinarias</t>
  </si>
  <si>
    <t>Detalle de los aportes a realizados a la Seguridad Social Dominicana Enero-Diciembre 2023</t>
  </si>
  <si>
    <t>Contribuciones al seguro de salud</t>
  </si>
  <si>
    <t>Contribuciones al seguro de pensiones</t>
  </si>
  <si>
    <t>Contribuciones al seguro de salud y riesgo laboral</t>
  </si>
  <si>
    <t>Total sueldos, salarios y beneficios a empleados</t>
  </si>
  <si>
    <t>SUBVENIONES Y OTROS PAGOS POR TRANSFERENCIAS</t>
  </si>
  <si>
    <t>(Nota-23)</t>
  </si>
  <si>
    <t>Descripcion</t>
  </si>
  <si>
    <t>Subvenciones (Donaciones corrientes)</t>
  </si>
  <si>
    <t>MATERIALES Y SUMINISTROS PARA CONSUMO</t>
  </si>
  <si>
    <t>(Nota-24)</t>
  </si>
  <si>
    <t>Productos quimicos (Tratamiento de agua)</t>
  </si>
  <si>
    <t>Productos quimicos (Uso laboratorio)</t>
  </si>
  <si>
    <t>Materiales electricos</t>
  </si>
  <si>
    <t>Materiales de Construccion</t>
  </si>
  <si>
    <t xml:space="preserve">Repuestos y accesorios para maquinaria y equipos </t>
  </si>
  <si>
    <t>Materiales y utiles de oficina</t>
  </si>
  <si>
    <t>Materiales de redes y plomeria</t>
  </si>
  <si>
    <t xml:space="preserve">GASTO DE DEPRECIACION Y AMORTIZACION </t>
  </si>
  <si>
    <t>(Nota-25)</t>
  </si>
  <si>
    <t>Un detalle del Gasto de Depreciación y amortizacion del periodo al 31 de Diciembre 2023 y 2022, es como se detalla a continuación:</t>
  </si>
  <si>
    <t>Depreciación propiedad, planta y equipo</t>
  </si>
  <si>
    <t>Amortización de activos intangibles</t>
  </si>
  <si>
    <t>Total gasto de depreciacion y amortización</t>
  </si>
  <si>
    <t>SERVICIOS (OTROS GASTOS)</t>
  </si>
  <si>
    <t>(Nota-26)</t>
  </si>
  <si>
    <t xml:space="preserve">Un detalle de la cuenta Otros  Gastos correspondientes a Servicios no Personales  al 31 de Diciembre 2023 y 2022. </t>
  </si>
  <si>
    <t>Detalle del Consumo de Energia electrica corresp. Al periodo Enero-Junio 23</t>
  </si>
  <si>
    <t>ENERGIA ELECTRICA</t>
  </si>
  <si>
    <t>Detalle de servicios de comunicación corresp.al periodo Enero-Diciembre 2023</t>
  </si>
  <si>
    <t>TELEFONO FIJO</t>
  </si>
  <si>
    <t>INTERNET</t>
  </si>
  <si>
    <t>PUBLICIDAD</t>
  </si>
  <si>
    <t>ALQUILERES DE LOCALES</t>
  </si>
  <si>
    <t>PEAJE</t>
  </si>
  <si>
    <t>ALQUILER DE VEHICULOS</t>
  </si>
  <si>
    <t>Otros Gastos</t>
  </si>
  <si>
    <t>SEGUROS MEDICOS DIRECTORES</t>
  </si>
  <si>
    <t>DIETAS Y VIATICOS EN EL PAIS</t>
  </si>
  <si>
    <t>DIETA Y GASTOS DE REPRESENTACON EN EL PAIS A LOS MIEMBRO DEL CONSEJO</t>
  </si>
  <si>
    <t>Total Servicios Y Otros Gastos</t>
  </si>
  <si>
    <t>GASTOS FINANCIEROS</t>
  </si>
  <si>
    <t>(Nota-27)</t>
  </si>
  <si>
    <t>Un detalle de la cuenta  Gastos Financieros  al 31 de Diciembre 2023 y 2022, es como se detalla a continuación:</t>
  </si>
  <si>
    <t>Comision Manejo Cuenta</t>
  </si>
  <si>
    <t>Impuesto 0.15%</t>
  </si>
  <si>
    <t>Comision cargo al exterior</t>
  </si>
  <si>
    <t>Comision Cheques devueltos</t>
  </si>
  <si>
    <t>Comision (Tpago,carnet y visanet)</t>
  </si>
  <si>
    <t>Total Gastos Financieros</t>
  </si>
  <si>
    <t xml:space="preserve">Autorizador Por: </t>
  </si>
  <si>
    <t>Revisado Por:</t>
  </si>
  <si>
    <t>Preparado Por:</t>
  </si>
  <si>
    <t xml:space="preserve">DR. Wandy M. Batista Gomez </t>
  </si>
  <si>
    <t>Licda. Dominga Guilamo</t>
  </si>
  <si>
    <t xml:space="preserve">Licda. Lady Ana Ubiera Ruiz </t>
  </si>
  <si>
    <t xml:space="preserve">Director General </t>
  </si>
  <si>
    <t xml:space="preserve">Directora Financiera </t>
  </si>
  <si>
    <t>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</si>
</sst>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0" fillId="2" borderId="0" xfId="0" applyFill="1"/>
    <xf numFmtId="43" fontId="0" fillId="2" borderId="0" xfId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43" fontId="0" fillId="0" borderId="0" xfId="1" applyFont="1"/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43" fontId="7" fillId="4" borderId="0" xfId="1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3" fontId="7" fillId="0" borderId="0" xfId="1" applyFont="1" applyAlignment="1">
      <alignment vertical="center"/>
    </xf>
    <xf numFmtId="0" fontId="7" fillId="0" borderId="0" xfId="0" applyFont="1"/>
    <xf numFmtId="43" fontId="7" fillId="0" borderId="0" xfId="1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1" applyNumberFormat="1" applyFont="1" applyAlignment="1">
      <alignment horizontal="center"/>
    </xf>
    <xf numFmtId="43" fontId="7" fillId="0" borderId="1" xfId="1" applyFont="1" applyBorder="1"/>
    <xf numFmtId="0" fontId="6" fillId="0" borderId="0" xfId="0" applyFont="1" applyAlignment="1">
      <alignment horizontal="left"/>
    </xf>
    <xf numFmtId="43" fontId="6" fillId="0" borderId="2" xfId="1" applyFont="1" applyBorder="1"/>
    <xf numFmtId="43" fontId="6" fillId="0" borderId="2" xfId="0" applyNumberFormat="1" applyFont="1" applyBorder="1"/>
    <xf numFmtId="43" fontId="7" fillId="0" borderId="0" xfId="0" applyNumberFormat="1" applyFont="1"/>
    <xf numFmtId="0" fontId="6" fillId="4" borderId="0" xfId="0" applyFont="1" applyFill="1"/>
    <xf numFmtId="43" fontId="6" fillId="4" borderId="0" xfId="1" applyFont="1" applyFill="1"/>
    <xf numFmtId="0" fontId="6" fillId="4" borderId="0" xfId="0" applyFont="1" applyFill="1" applyAlignment="1">
      <alignment horizontal="center"/>
    </xf>
    <xf numFmtId="43" fontId="6" fillId="0" borderId="0" xfId="1" applyFont="1"/>
    <xf numFmtId="43" fontId="0" fillId="0" borderId="0" xfId="0" applyNumberFormat="1"/>
    <xf numFmtId="43" fontId="0" fillId="0" borderId="1" xfId="1" applyFont="1" applyBorder="1"/>
    <xf numFmtId="0" fontId="8" fillId="0" borderId="0" xfId="0" applyFont="1"/>
    <xf numFmtId="43" fontId="7" fillId="0" borderId="0" xfId="1" applyFont="1" applyAlignment="1">
      <alignment horizontal="center"/>
    </xf>
    <xf numFmtId="43" fontId="6" fillId="0" borderId="3" xfId="0" applyNumberFormat="1" applyFont="1" applyBorder="1"/>
    <xf numFmtId="43" fontId="6" fillId="0" borderId="0" xfId="0" applyNumberFormat="1" applyFont="1"/>
    <xf numFmtId="14" fontId="7" fillId="0" borderId="0" xfId="0" applyNumberFormat="1" applyFont="1" applyAlignment="1">
      <alignment horizontal="center"/>
    </xf>
    <xf numFmtId="0" fontId="7" fillId="4" borderId="0" xfId="0" applyFont="1" applyFill="1"/>
    <xf numFmtId="43" fontId="7" fillId="4" borderId="0" xfId="1" applyFont="1" applyFill="1"/>
    <xf numFmtId="43" fontId="9" fillId="0" borderId="0" xfId="1" applyFont="1"/>
    <xf numFmtId="43" fontId="0" fillId="0" borderId="0" xfId="1" applyFont="1" applyFill="1" applyBorder="1"/>
    <xf numFmtId="43" fontId="7" fillId="0" borderId="4" xfId="1" applyFont="1" applyBorder="1"/>
    <xf numFmtId="43" fontId="10" fillId="0" borderId="0" xfId="1" applyFont="1" applyFill="1" applyBorder="1"/>
    <xf numFmtId="0" fontId="11" fillId="0" borderId="0" xfId="0" applyFont="1" applyAlignment="1">
      <alignment horizontal="left" vertical="top"/>
    </xf>
    <xf numFmtId="0" fontId="12" fillId="0" borderId="0" xfId="0" applyFont="1"/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3" fontId="11" fillId="0" borderId="2" xfId="1" applyFont="1" applyBorder="1"/>
    <xf numFmtId="43" fontId="11" fillId="0" borderId="5" xfId="1" applyFont="1" applyBorder="1"/>
    <xf numFmtId="0" fontId="2" fillId="0" borderId="0" xfId="0" applyFont="1"/>
    <xf numFmtId="43" fontId="13" fillId="0" borderId="0" xfId="1" applyFont="1"/>
    <xf numFmtId="0" fontId="13" fillId="0" borderId="0" xfId="0" applyFont="1"/>
    <xf numFmtId="43" fontId="6" fillId="0" borderId="3" xfId="1" applyFont="1" applyBorder="1"/>
    <xf numFmtId="43" fontId="3" fillId="0" borderId="0" xfId="1" applyFont="1" applyFill="1" applyBorder="1"/>
    <xf numFmtId="43" fontId="6" fillId="0" borderId="0" xfId="1" applyFont="1" applyBorder="1"/>
    <xf numFmtId="43" fontId="6" fillId="0" borderId="0" xfId="0" applyNumberFormat="1" applyFont="1" applyBorder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43" fontId="6" fillId="2" borderId="0" xfId="1" applyFont="1" applyFill="1"/>
    <xf numFmtId="0" fontId="7" fillId="2" borderId="0" xfId="0" applyFont="1" applyFill="1" applyAlignment="1"/>
    <xf numFmtId="43" fontId="7" fillId="2" borderId="0" xfId="1" applyFon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43" fontId="7" fillId="2" borderId="0" xfId="1" applyFont="1" applyFill="1" applyAlignment="1">
      <alignment horizontal="center"/>
    </xf>
    <xf numFmtId="43" fontId="7" fillId="2" borderId="0" xfId="1" applyNumberFormat="1" applyFont="1" applyFill="1"/>
    <xf numFmtId="43" fontId="9" fillId="2" borderId="0" xfId="1" applyFont="1" applyFill="1"/>
    <xf numFmtId="164" fontId="6" fillId="2" borderId="6" xfId="0" applyNumberFormat="1" applyFont="1" applyFill="1" applyBorder="1"/>
    <xf numFmtId="43" fontId="6" fillId="2" borderId="6" xfId="1" applyFont="1" applyFill="1" applyBorder="1"/>
    <xf numFmtId="164" fontId="7" fillId="2" borderId="0" xfId="0" applyNumberFormat="1" applyFont="1" applyFill="1"/>
    <xf numFmtId="4" fontId="7" fillId="2" borderId="0" xfId="0" applyNumberFormat="1" applyFont="1" applyFill="1"/>
    <xf numFmtId="43" fontId="0" fillId="2" borderId="0" xfId="1" applyFont="1" applyFill="1" applyBorder="1"/>
    <xf numFmtId="164" fontId="7" fillId="2" borderId="6" xfId="0" applyNumberFormat="1" applyFont="1" applyFill="1" applyBorder="1"/>
    <xf numFmtId="43" fontId="7" fillId="2" borderId="6" xfId="1" applyFont="1" applyFill="1" applyBorder="1"/>
    <xf numFmtId="43" fontId="0" fillId="2" borderId="0" xfId="0" applyNumberFormat="1" applyFill="1"/>
    <xf numFmtId="164" fontId="6" fillId="2" borderId="3" xfId="0" applyNumberFormat="1" applyFont="1" applyFill="1" applyBorder="1"/>
    <xf numFmtId="43" fontId="6" fillId="2" borderId="3" xfId="1" applyFont="1" applyFill="1" applyBorder="1"/>
    <xf numFmtId="0" fontId="0" fillId="2" borderId="0" xfId="0" applyFill="1" applyAlignment="1">
      <alignment horizontal="center"/>
    </xf>
    <xf numFmtId="164" fontId="6" fillId="2" borderId="0" xfId="0" applyNumberFormat="1" applyFont="1" applyFill="1" applyBorder="1"/>
    <xf numFmtId="43" fontId="6" fillId="2" borderId="0" xfId="1" applyFont="1" applyFill="1" applyBorder="1"/>
    <xf numFmtId="164" fontId="7" fillId="2" borderId="0" xfId="0" applyNumberFormat="1" applyFont="1" applyFill="1" applyBorder="1"/>
    <xf numFmtId="43" fontId="7" fillId="2" borderId="0" xfId="1" applyFont="1" applyFill="1" applyBorder="1"/>
    <xf numFmtId="164" fontId="7" fillId="0" borderId="0" xfId="0" applyNumberFormat="1" applyFont="1"/>
    <xf numFmtId="43" fontId="0" fillId="0" borderId="0" xfId="1" applyFont="1" applyBorder="1"/>
    <xf numFmtId="0" fontId="6" fillId="4" borderId="0" xfId="0" applyFont="1" applyFill="1" applyAlignment="1">
      <alignment horizontal="center" wrapText="1"/>
    </xf>
    <xf numFmtId="0" fontId="0" fillId="0" borderId="0" xfId="0" applyFill="1"/>
    <xf numFmtId="43" fontId="0" fillId="0" borderId="0" xfId="0" applyNumberFormat="1" applyFont="1" applyFill="1" applyBorder="1"/>
    <xf numFmtId="0" fontId="7" fillId="0" borderId="0" xfId="0" applyFont="1" applyAlignment="1"/>
    <xf numFmtId="0" fontId="6" fillId="0" borderId="0" xfId="0" applyFont="1" applyFill="1" applyBorder="1" applyAlignment="1">
      <alignment horizontal="center" wrapText="1"/>
    </xf>
    <xf numFmtId="43" fontId="1" fillId="0" borderId="0" xfId="1" applyFont="1" applyBorder="1"/>
    <xf numFmtId="43" fontId="7" fillId="0" borderId="0" xfId="1" applyFont="1" applyFill="1" applyBorder="1"/>
    <xf numFmtId="0" fontId="0" fillId="0" borderId="0" xfId="0" applyBorder="1"/>
    <xf numFmtId="43" fontId="3" fillId="0" borderId="0" xfId="1" applyFont="1" applyBorder="1"/>
    <xf numFmtId="164" fontId="7" fillId="0" borderId="0" xfId="0" applyNumberFormat="1" applyFont="1" applyFill="1" applyBorder="1"/>
    <xf numFmtId="164" fontId="7" fillId="0" borderId="6" xfId="0" applyNumberFormat="1" applyFont="1" applyBorder="1"/>
    <xf numFmtId="0" fontId="7" fillId="0" borderId="0" xfId="0" applyFont="1" applyFill="1" applyBorder="1"/>
    <xf numFmtId="43" fontId="7" fillId="0" borderId="6" xfId="1" applyFont="1" applyBorder="1"/>
    <xf numFmtId="43" fontId="6" fillId="0" borderId="0" xfId="1" applyFont="1" applyFill="1" applyBorder="1"/>
    <xf numFmtId="0" fontId="14" fillId="5" borderId="0" xfId="0" applyFont="1" applyFill="1" applyBorder="1"/>
    <xf numFmtId="0" fontId="15" fillId="5" borderId="0" xfId="0" applyFont="1" applyFill="1" applyBorder="1"/>
    <xf numFmtId="43" fontId="15" fillId="5" borderId="0" xfId="1" applyFont="1" applyFill="1" applyBorder="1"/>
    <xf numFmtId="0" fontId="14" fillId="5" borderId="0" xfId="0" applyFont="1" applyFill="1" applyBorder="1" applyAlignment="1">
      <alignment horizontal="center"/>
    </xf>
    <xf numFmtId="0" fontId="15" fillId="0" borderId="0" xfId="0" applyFont="1" applyFill="1" applyBorder="1"/>
    <xf numFmtId="43" fontId="15" fillId="0" borderId="1" xfId="1" applyFont="1" applyFill="1" applyBorder="1"/>
    <xf numFmtId="0" fontId="14" fillId="0" borderId="0" xfId="0" applyFont="1" applyFill="1" applyBorder="1"/>
    <xf numFmtId="43" fontId="14" fillId="0" borderId="2" xfId="1" applyFont="1" applyFill="1" applyBorder="1"/>
    <xf numFmtId="43" fontId="15" fillId="0" borderId="0" xfId="1" applyFont="1" applyFill="1" applyBorder="1"/>
    <xf numFmtId="43" fontId="14" fillId="0" borderId="0" xfId="1" applyFont="1" applyFill="1" applyBorder="1"/>
    <xf numFmtId="43" fontId="6" fillId="0" borderId="5" xfId="1" applyFont="1" applyBorder="1"/>
    <xf numFmtId="41" fontId="16" fillId="0" borderId="0" xfId="0" applyNumberFormat="1" applyFont="1"/>
    <xf numFmtId="41" fontId="6" fillId="0" borderId="3" xfId="0" applyNumberFormat="1" applyFont="1" applyBorder="1"/>
    <xf numFmtId="41" fontId="6" fillId="0" borderId="0" xfId="0" applyNumberFormat="1" applyFont="1" applyBorder="1"/>
    <xf numFmtId="0" fontId="16" fillId="0" borderId="0" xfId="0" applyFont="1" applyAlignment="1">
      <alignment vertical="center"/>
    </xf>
    <xf numFmtId="165" fontId="7" fillId="0" borderId="0" xfId="1" applyNumberFormat="1" applyFont="1"/>
    <xf numFmtId="41" fontId="0" fillId="0" borderId="0" xfId="0" applyNumberFormat="1"/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43" fontId="6" fillId="0" borderId="4" xfId="1" applyFont="1" applyBorder="1"/>
    <xf numFmtId="43" fontId="1" fillId="0" borderId="0" xfId="1" applyBorder="1"/>
    <xf numFmtId="43" fontId="6" fillId="0" borderId="7" xfId="1" applyFont="1" applyBorder="1"/>
    <xf numFmtId="43" fontId="1" fillId="0" borderId="0" xfId="1"/>
    <xf numFmtId="43" fontId="7" fillId="0" borderId="0" xfId="1" applyFont="1" applyBorder="1"/>
    <xf numFmtId="43" fontId="3" fillId="0" borderId="0" xfId="1" applyFont="1"/>
    <xf numFmtId="43" fontId="6" fillId="0" borderId="1" xfId="1" applyFont="1" applyBorder="1"/>
    <xf numFmtId="0" fontId="11" fillId="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43" fontId="7" fillId="0" borderId="1" xfId="0" applyNumberFormat="1" applyFont="1" applyBorder="1"/>
    <xf numFmtId="43" fontId="6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center" indent="1"/>
    </xf>
    <xf numFmtId="43" fontId="6" fillId="0" borderId="6" xfId="1" applyFont="1" applyBorder="1"/>
    <xf numFmtId="43" fontId="7" fillId="0" borderId="1" xfId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6" borderId="0" xfId="0" applyFont="1" applyFill="1" applyAlignment="1">
      <alignment horizontal="left" vertical="center" indent="1"/>
    </xf>
    <xf numFmtId="43" fontId="6" fillId="2" borderId="2" xfId="1" applyFont="1" applyFill="1" applyBorder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 indent="1"/>
    </xf>
    <xf numFmtId="0" fontId="22" fillId="0" borderId="0" xfId="0" applyFont="1"/>
    <xf numFmtId="43" fontId="6" fillId="0" borderId="0" xfId="1" applyFont="1" applyAlignment="1">
      <alignment horizontal="center"/>
    </xf>
    <xf numFmtId="0" fontId="21" fillId="6" borderId="0" xfId="0" applyFont="1" applyFill="1" applyAlignment="1">
      <alignment horizontal="left" vertical="center" indent="1"/>
    </xf>
    <xf numFmtId="43" fontId="1" fillId="0" borderId="0" xfId="1" applyAlignment="1">
      <alignment horizontal="center"/>
    </xf>
    <xf numFmtId="43" fontId="21" fillId="6" borderId="0" xfId="1" applyFont="1" applyFill="1" applyAlignment="1">
      <alignment horizontal="left" vertical="center" indent="1"/>
    </xf>
    <xf numFmtId="43" fontId="0" fillId="0" borderId="0" xfId="1" applyFont="1" applyAlignment="1">
      <alignment horizontal="center"/>
    </xf>
    <xf numFmtId="43" fontId="21" fillId="0" borderId="0" xfId="1" applyFont="1" applyAlignment="1">
      <alignment horizontal="left" vertical="center" indent="1"/>
    </xf>
    <xf numFmtId="43" fontId="6" fillId="0" borderId="1" xfId="1" applyFont="1" applyBorder="1" applyAlignment="1">
      <alignment horizontal="center"/>
    </xf>
    <xf numFmtId="43" fontId="6" fillId="0" borderId="3" xfId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0" xfId="0" applyFont="1"/>
    <xf numFmtId="0" fontId="1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1" applyFont="1" applyAlignment="1">
      <alignment horizontal="center" vertic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164" fontId="0" fillId="0" borderId="0" xfId="0" applyNumberFormat="1"/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43" fontId="6" fillId="2" borderId="0" xfId="1" applyFont="1" applyFill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555625</xdr:colOff>
      <xdr:row>83</xdr:row>
      <xdr:rowOff>0</xdr:rowOff>
    </xdr:from>
    <xdr:to>
      <xdr:col>3</xdr:col>
      <xdr:colOff>71438</xdr:colOff>
      <xdr:row>85</xdr:row>
      <xdr:rowOff>131762</xdr:rowOff>
    </xdr:to>
    <xdr:pic>
      <xdr:nvPicPr>
        <xdr:cNvPr id="2" name="Imagen 1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075" y="16040100"/>
          <a:ext cx="2601913" cy="512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490537</xdr:colOff>
      <xdr:row>306</xdr:row>
      <xdr:rowOff>57150</xdr:rowOff>
    </xdr:from>
    <xdr:to>
      <xdr:col>3</xdr:col>
      <xdr:colOff>11113</xdr:colOff>
      <xdr:row>309</xdr:row>
      <xdr:rowOff>165894</xdr:rowOff>
    </xdr:to>
    <xdr:pic>
      <xdr:nvPicPr>
        <xdr:cNvPr id="3" name="Imagen 2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1262" y="85544025"/>
          <a:ext cx="2606676" cy="708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646112</xdr:colOff>
      <xdr:row>110</xdr:row>
      <xdr:rowOff>76201</xdr:rowOff>
    </xdr:from>
    <xdr:to>
      <xdr:col>3</xdr:col>
      <xdr:colOff>158750</xdr:colOff>
      <xdr:row>113</xdr:row>
      <xdr:rowOff>76201</xdr:rowOff>
    </xdr:to>
    <xdr:pic>
      <xdr:nvPicPr>
        <xdr:cNvPr id="4" name="Imagen 3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9637" y="21336001"/>
          <a:ext cx="2598738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501649</xdr:colOff>
      <xdr:row>203</xdr:row>
      <xdr:rowOff>14287</xdr:rowOff>
    </xdr:from>
    <xdr:to>
      <xdr:col>3</xdr:col>
      <xdr:colOff>14287</xdr:colOff>
      <xdr:row>205</xdr:row>
      <xdr:rowOff>171450</xdr:rowOff>
    </xdr:to>
    <xdr:pic>
      <xdr:nvPicPr>
        <xdr:cNvPr id="5" name="Imagen 4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5174" y="39333487"/>
          <a:ext cx="2598738" cy="538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657225</xdr:colOff>
      <xdr:row>0</xdr:row>
      <xdr:rowOff>184150</xdr:rowOff>
    </xdr:from>
    <xdr:to>
      <xdr:col>3</xdr:col>
      <xdr:colOff>169863</xdr:colOff>
      <xdr:row>3</xdr:row>
      <xdr:rowOff>236537</xdr:rowOff>
    </xdr:to>
    <xdr:pic>
      <xdr:nvPicPr>
        <xdr:cNvPr id="7" name="Imagen 6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84150"/>
          <a:ext cx="2598738" cy="700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504825</xdr:colOff>
      <xdr:row>34</xdr:row>
      <xdr:rowOff>76200</xdr:rowOff>
    </xdr:from>
    <xdr:to>
      <xdr:col>3</xdr:col>
      <xdr:colOff>17463</xdr:colOff>
      <xdr:row>38</xdr:row>
      <xdr:rowOff>20637</xdr:rowOff>
    </xdr:to>
    <xdr:pic>
      <xdr:nvPicPr>
        <xdr:cNvPr id="8" name="Imagen 7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6686550"/>
          <a:ext cx="2598738" cy="706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485775</xdr:colOff>
      <xdr:row>67</xdr:row>
      <xdr:rowOff>104775</xdr:rowOff>
    </xdr:from>
    <xdr:to>
      <xdr:col>3</xdr:col>
      <xdr:colOff>1588</xdr:colOff>
      <xdr:row>71</xdr:row>
      <xdr:rowOff>49212</xdr:rowOff>
    </xdr:to>
    <xdr:pic>
      <xdr:nvPicPr>
        <xdr:cNvPr id="9" name="Imagen 8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13077825"/>
          <a:ext cx="2601913" cy="706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466725</xdr:colOff>
      <xdr:row>150</xdr:row>
      <xdr:rowOff>85725</xdr:rowOff>
    </xdr:from>
    <xdr:to>
      <xdr:col>2</xdr:col>
      <xdr:colOff>1465263</xdr:colOff>
      <xdr:row>153</xdr:row>
      <xdr:rowOff>114300</xdr:rowOff>
    </xdr:to>
    <xdr:pic>
      <xdr:nvPicPr>
        <xdr:cNvPr id="10" name="Imagen 9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29051250"/>
          <a:ext cx="2598738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177</xdr:row>
      <xdr:rowOff>47625</xdr:rowOff>
    </xdr:from>
    <xdr:to>
      <xdr:col>3</xdr:col>
      <xdr:colOff>84138</xdr:colOff>
      <xdr:row>180</xdr:row>
      <xdr:rowOff>173037</xdr:rowOff>
    </xdr:to>
    <xdr:pic>
      <xdr:nvPicPr>
        <xdr:cNvPr id="11" name="Imagen 10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50301525"/>
          <a:ext cx="2598738" cy="706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dy.ubiera/Documents/COAAROM%20GESTION%20LEIDY/ESTADOS%20FINANCIEROS/2023/ESTADOS%20FINANCIEROS%20AL%20CIERRE%2031%20DICIEMBRE%202023/ESTADOS%20FINANCIEROS%20AL%20CIERRE%20AL%2031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(2)"/>
      <sheetName val="Estado Comparativo"/>
      <sheetName val="EFE-Flujo de Efectivo"/>
      <sheetName val="ECANP-Cambio Patrimonio (2)"/>
      <sheetName val=" ERF-Rendimiento Financiero (2)"/>
      <sheetName val="ESF - Situación Financiera (2)"/>
      <sheetName val="informaciones "/>
    </sheetNames>
    <sheetDataSet>
      <sheetData sheetId="0"/>
      <sheetData sheetId="1"/>
      <sheetData sheetId="2"/>
      <sheetData sheetId="3">
        <row r="25">
          <cell r="F25">
            <v>-130162177.52000004</v>
          </cell>
        </row>
        <row r="26">
          <cell r="E26">
            <v>81283839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62"/>
  <sheetViews>
    <sheetView tabSelected="1" topLeftCell="A330" workbookViewId="0">
      <selection activeCell="E19" sqref="E19"/>
    </sheetView>
  </sheetViews>
  <sheetFormatPr baseColWidth="10" defaultRowHeight="15" x14ac:dyDescent="0.25"/>
  <cols>
    <col min="1" max="1" width="34.5703125" customWidth="1"/>
    <col min="2" max="2" width="24" customWidth="1"/>
    <col min="3" max="3" width="22.28515625" customWidth="1"/>
    <col min="4" max="4" width="11.7109375" customWidth="1"/>
    <col min="5" max="5" width="22" style="5" customWidth="1"/>
    <col min="6" max="7" width="19.5703125" customWidth="1"/>
    <col min="8" max="8" width="16" customWidth="1"/>
    <col min="9" max="9" width="16.28515625" style="5" customWidth="1"/>
    <col min="10" max="10" width="11.5703125" style="5" customWidth="1"/>
    <col min="11" max="11" width="18.7109375" customWidth="1"/>
    <col min="12" max="12" width="21.42578125" customWidth="1"/>
    <col min="13" max="13" width="16.28515625" customWidth="1"/>
    <col min="15" max="15" width="15.5703125" bestFit="1" customWidth="1"/>
  </cols>
  <sheetData>
    <row r="2" spans="1:10" s="1" customFormat="1" ht="21" x14ac:dyDescent="0.35">
      <c r="A2" s="152"/>
      <c r="B2" s="152"/>
      <c r="C2" s="152"/>
      <c r="D2" s="152"/>
      <c r="E2" s="152"/>
      <c r="F2" s="152"/>
      <c r="G2" s="152"/>
      <c r="I2" s="2"/>
      <c r="J2" s="2"/>
    </row>
    <row r="3" spans="1:10" s="1" customFormat="1" ht="21" x14ac:dyDescent="0.35">
      <c r="A3" s="3"/>
      <c r="B3" s="3"/>
      <c r="C3" s="3"/>
      <c r="D3" s="3"/>
      <c r="E3" s="3"/>
      <c r="F3" s="3"/>
      <c r="G3" s="3"/>
      <c r="I3" s="2"/>
      <c r="J3" s="2"/>
    </row>
    <row r="4" spans="1:10" s="1" customFormat="1" ht="21" x14ac:dyDescent="0.35">
      <c r="A4" s="3"/>
      <c r="B4" s="3"/>
      <c r="C4" s="3"/>
      <c r="D4" s="3"/>
      <c r="E4" s="3"/>
      <c r="F4" s="3"/>
      <c r="G4" s="3"/>
      <c r="I4" s="2"/>
      <c r="J4" s="2"/>
    </row>
    <row r="5" spans="1:10" s="1" customFormat="1" ht="17.25" customHeight="1" x14ac:dyDescent="0.35">
      <c r="A5" s="153" t="s">
        <v>0</v>
      </c>
      <c r="B5" s="153"/>
      <c r="C5" s="153"/>
      <c r="D5" s="153"/>
      <c r="E5" s="153"/>
      <c r="F5" s="153"/>
      <c r="G5" s="4"/>
      <c r="H5" s="4"/>
      <c r="I5" s="2"/>
      <c r="J5" s="2"/>
    </row>
    <row r="6" spans="1:10" s="10" customFormat="1" ht="10.5" customHeight="1" x14ac:dyDescent="0.25">
      <c r="A6" s="6" t="s">
        <v>1</v>
      </c>
      <c r="B6" s="6"/>
      <c r="C6" s="7"/>
      <c r="D6" s="7"/>
      <c r="E6" s="8"/>
      <c r="F6" s="9" t="s">
        <v>2</v>
      </c>
      <c r="I6" s="11"/>
      <c r="J6" s="11"/>
    </row>
    <row r="7" spans="1:10" x14ac:dyDescent="0.25">
      <c r="A7" s="12" t="s">
        <v>3</v>
      </c>
      <c r="B7" s="12"/>
      <c r="C7" s="12"/>
      <c r="D7" s="12"/>
      <c r="E7" s="13"/>
      <c r="F7" s="12"/>
      <c r="G7" s="12"/>
      <c r="H7" s="12"/>
    </row>
    <row r="8" spans="1:10" ht="10.5" customHeight="1" x14ac:dyDescent="0.25">
      <c r="A8" s="12"/>
      <c r="B8" s="12"/>
      <c r="C8" s="12"/>
      <c r="D8" s="12"/>
      <c r="E8" s="13"/>
      <c r="F8" s="12"/>
      <c r="G8" s="12"/>
      <c r="H8" s="12"/>
    </row>
    <row r="9" spans="1:10" ht="10.5" customHeight="1" x14ac:dyDescent="0.25">
      <c r="A9" s="12"/>
      <c r="B9" s="12"/>
      <c r="C9" s="12"/>
      <c r="D9" s="12"/>
      <c r="G9" s="12"/>
      <c r="H9" s="12"/>
    </row>
    <row r="10" spans="1:10" x14ac:dyDescent="0.25">
      <c r="A10" s="14" t="s">
        <v>4</v>
      </c>
      <c r="B10" s="14" t="s">
        <v>5</v>
      </c>
      <c r="C10" s="15" t="s">
        <v>6</v>
      </c>
      <c r="E10" s="15">
        <v>2023</v>
      </c>
      <c r="F10" s="15">
        <v>2022</v>
      </c>
      <c r="H10" s="12"/>
    </row>
    <row r="11" spans="1:10" x14ac:dyDescent="0.25">
      <c r="A11" s="12" t="s">
        <v>7</v>
      </c>
      <c r="B11" s="16">
        <v>2101052495</v>
      </c>
      <c r="C11" s="16" t="s">
        <v>8</v>
      </c>
      <c r="E11" s="13">
        <v>9107870.7300000004</v>
      </c>
      <c r="F11" s="13">
        <v>0</v>
      </c>
      <c r="G11" s="13"/>
      <c r="H11" s="13"/>
    </row>
    <row r="12" spans="1:10" x14ac:dyDescent="0.25">
      <c r="A12" s="12" t="s">
        <v>9</v>
      </c>
      <c r="B12" s="16">
        <v>2101031650</v>
      </c>
      <c r="C12" s="16" t="s">
        <v>8</v>
      </c>
      <c r="E12" s="13">
        <v>631188.29</v>
      </c>
      <c r="F12" s="13">
        <v>0</v>
      </c>
      <c r="G12" s="13"/>
      <c r="H12" s="13"/>
    </row>
    <row r="13" spans="1:10" x14ac:dyDescent="0.25">
      <c r="A13" s="12" t="s">
        <v>10</v>
      </c>
      <c r="B13" s="17">
        <v>100010102384894</v>
      </c>
      <c r="C13" s="16"/>
      <c r="E13" s="13">
        <v>129175185.92</v>
      </c>
      <c r="F13" s="13"/>
      <c r="G13" s="13"/>
      <c r="H13" s="13"/>
    </row>
    <row r="14" spans="1:10" x14ac:dyDescent="0.25">
      <c r="A14" s="12" t="s">
        <v>11</v>
      </c>
      <c r="B14" s="16">
        <v>9995096001</v>
      </c>
      <c r="C14" s="16"/>
      <c r="E14" s="13">
        <v>446481.94</v>
      </c>
      <c r="F14" s="13"/>
      <c r="G14" s="13"/>
      <c r="H14" s="13"/>
    </row>
    <row r="15" spans="1:10" x14ac:dyDescent="0.25">
      <c r="A15" s="12" t="s">
        <v>12</v>
      </c>
      <c r="B15" s="12"/>
      <c r="C15" s="16"/>
      <c r="D15" s="16"/>
      <c r="E15" s="13">
        <v>200000</v>
      </c>
      <c r="F15" s="13">
        <v>0</v>
      </c>
      <c r="G15" s="13"/>
      <c r="H15" s="13"/>
    </row>
    <row r="16" spans="1:10" x14ac:dyDescent="0.25">
      <c r="A16" s="12" t="s">
        <v>13</v>
      </c>
      <c r="B16" s="12"/>
      <c r="C16" s="16"/>
      <c r="D16" s="16"/>
      <c r="E16" s="13">
        <v>50000</v>
      </c>
      <c r="F16" s="13">
        <v>0</v>
      </c>
      <c r="G16" s="13"/>
      <c r="H16" s="13"/>
    </row>
    <row r="17" spans="1:11" x14ac:dyDescent="0.25">
      <c r="A17" s="12" t="s">
        <v>14</v>
      </c>
      <c r="B17" s="12"/>
      <c r="C17" s="16"/>
      <c r="D17" s="13"/>
      <c r="E17" s="18">
        <v>17000</v>
      </c>
      <c r="F17" s="18">
        <v>0</v>
      </c>
      <c r="G17" s="5"/>
      <c r="H17" s="5"/>
    </row>
    <row r="18" spans="1:11" ht="15.75" thickBot="1" x14ac:dyDescent="0.3">
      <c r="A18" s="19" t="s">
        <v>15</v>
      </c>
      <c r="B18" s="14"/>
      <c r="C18" s="15"/>
      <c r="D18" s="12"/>
      <c r="E18" s="20">
        <f>SUM(E11:E17)</f>
        <v>139627726.88</v>
      </c>
      <c r="F18" s="21">
        <f>SUM(F11:F17)</f>
        <v>0</v>
      </c>
      <c r="G18" s="5"/>
      <c r="H18" s="22"/>
    </row>
    <row r="19" spans="1:11" s="12" customFormat="1" ht="13.5" thickTop="1" x14ac:dyDescent="0.2">
      <c r="A19" s="6" t="s">
        <v>16</v>
      </c>
      <c r="B19" s="6"/>
      <c r="C19" s="23"/>
      <c r="D19" s="23"/>
      <c r="E19" s="24"/>
      <c r="F19" s="25" t="s">
        <v>17</v>
      </c>
      <c r="I19" s="13"/>
      <c r="J19" s="13"/>
    </row>
    <row r="20" spans="1:11" x14ac:dyDescent="0.25">
      <c r="A20" s="12" t="s">
        <v>18</v>
      </c>
      <c r="B20" s="14"/>
      <c r="C20" s="14"/>
      <c r="D20" s="14"/>
      <c r="E20" s="26"/>
      <c r="F20" s="15"/>
      <c r="G20" s="12"/>
      <c r="H20" s="12"/>
    </row>
    <row r="21" spans="1:11" x14ac:dyDescent="0.25">
      <c r="A21" s="14" t="s">
        <v>4</v>
      </c>
      <c r="B21" s="12"/>
      <c r="C21" s="12"/>
      <c r="D21" s="12"/>
      <c r="E21" s="15">
        <v>2023</v>
      </c>
      <c r="F21" s="15">
        <v>2022</v>
      </c>
      <c r="H21" s="12"/>
    </row>
    <row r="22" spans="1:11" x14ac:dyDescent="0.25">
      <c r="A22" s="12" t="s">
        <v>19</v>
      </c>
      <c r="B22" s="12"/>
      <c r="C22" s="12"/>
      <c r="D22" s="12"/>
      <c r="E22" s="5">
        <v>125526088.84</v>
      </c>
      <c r="F22" s="13">
        <v>0</v>
      </c>
      <c r="G22" s="13"/>
      <c r="H22" s="12"/>
      <c r="K22" s="27"/>
    </row>
    <row r="23" spans="1:11" x14ac:dyDescent="0.25">
      <c r="A23" s="12" t="s">
        <v>20</v>
      </c>
      <c r="B23" s="12"/>
      <c r="C23" s="12"/>
      <c r="D23" s="12"/>
      <c r="E23" s="5">
        <v>1744221.85</v>
      </c>
      <c r="F23" s="13">
        <v>0</v>
      </c>
      <c r="G23" s="13"/>
      <c r="H23" s="12"/>
      <c r="K23" s="27"/>
    </row>
    <row r="24" spans="1:11" x14ac:dyDescent="0.25">
      <c r="A24" s="12" t="s">
        <v>21</v>
      </c>
      <c r="B24" s="12"/>
      <c r="C24" s="12"/>
      <c r="D24" s="12"/>
      <c r="E24" s="5">
        <v>2894711.4</v>
      </c>
      <c r="F24" s="13">
        <v>0</v>
      </c>
      <c r="G24" s="13"/>
      <c r="H24" s="12"/>
      <c r="K24" s="27"/>
    </row>
    <row r="25" spans="1:11" x14ac:dyDescent="0.25">
      <c r="A25" s="12" t="s">
        <v>22</v>
      </c>
      <c r="B25" s="12"/>
      <c r="C25" s="12"/>
      <c r="D25" s="12"/>
      <c r="E25" s="5">
        <v>66072564.229999997</v>
      </c>
      <c r="F25" s="13">
        <v>0</v>
      </c>
      <c r="G25" s="13"/>
      <c r="H25" s="12"/>
      <c r="K25" s="27"/>
    </row>
    <row r="26" spans="1:11" x14ac:dyDescent="0.25">
      <c r="A26" s="12" t="s">
        <v>23</v>
      </c>
      <c r="B26" s="12"/>
      <c r="C26" s="12"/>
      <c r="D26" s="12"/>
      <c r="E26" s="28">
        <v>7479221.4000000004</v>
      </c>
      <c r="F26" s="13">
        <v>0</v>
      </c>
      <c r="G26" s="5"/>
      <c r="H26" s="12"/>
      <c r="J26"/>
    </row>
    <row r="27" spans="1:11" ht="15.75" thickBot="1" x14ac:dyDescent="0.3">
      <c r="A27" s="19" t="s">
        <v>24</v>
      </c>
      <c r="B27" s="14"/>
      <c r="C27" s="14"/>
      <c r="D27" s="12"/>
      <c r="E27" s="21">
        <f>SUM(E22:E26)</f>
        <v>203716807.72</v>
      </c>
      <c r="F27" s="20">
        <f>SUM(F22:F26)</f>
        <v>0</v>
      </c>
      <c r="G27" s="27"/>
      <c r="H27" s="22"/>
    </row>
    <row r="28" spans="1:11" ht="15.75" thickTop="1" x14ac:dyDescent="0.25">
      <c r="A28" s="14" t="s">
        <v>25</v>
      </c>
      <c r="B28" s="29"/>
      <c r="C28" s="29"/>
      <c r="D28" s="29"/>
      <c r="E28" s="15">
        <v>2023</v>
      </c>
      <c r="F28" s="15">
        <v>2022</v>
      </c>
      <c r="H28" s="12"/>
    </row>
    <row r="29" spans="1:11" x14ac:dyDescent="0.25">
      <c r="A29" s="12" t="s">
        <v>26</v>
      </c>
      <c r="B29" s="29"/>
      <c r="C29" s="29"/>
      <c r="D29" s="29"/>
      <c r="E29" s="5">
        <v>211870</v>
      </c>
      <c r="F29" s="13">
        <v>0</v>
      </c>
      <c r="G29" s="30"/>
      <c r="H29" s="12"/>
    </row>
    <row r="30" spans="1:11" x14ac:dyDescent="0.25">
      <c r="A30" s="12" t="s">
        <v>27</v>
      </c>
      <c r="B30" s="12"/>
      <c r="C30" s="12"/>
      <c r="D30" s="12"/>
      <c r="E30" s="5">
        <v>409321.74</v>
      </c>
      <c r="F30" s="13">
        <v>0</v>
      </c>
      <c r="G30" s="13"/>
      <c r="H30" s="12"/>
    </row>
    <row r="31" spans="1:11" ht="15.75" thickBot="1" x14ac:dyDescent="0.3">
      <c r="A31" s="14" t="s">
        <v>28</v>
      </c>
      <c r="B31" s="12"/>
      <c r="C31" s="12"/>
      <c r="D31" s="15"/>
      <c r="E31" s="31">
        <f>SUM(E29:E30)</f>
        <v>621191.74</v>
      </c>
      <c r="F31" s="13">
        <v>0</v>
      </c>
      <c r="G31" s="27"/>
      <c r="H31" s="12"/>
    </row>
    <row r="32" spans="1:11" ht="15.75" thickTop="1" x14ac:dyDescent="0.25">
      <c r="A32" s="14"/>
      <c r="B32" s="12"/>
      <c r="C32" s="12"/>
      <c r="D32" s="15"/>
      <c r="E32" s="13"/>
      <c r="F32" s="32"/>
      <c r="G32" s="32"/>
      <c r="H32" s="12"/>
    </row>
    <row r="33" spans="1:8" ht="15.75" thickBot="1" x14ac:dyDescent="0.3">
      <c r="A33" s="14" t="s">
        <v>29</v>
      </c>
      <c r="B33" s="12"/>
      <c r="C33" s="12"/>
      <c r="D33" s="12"/>
      <c r="E33" s="21">
        <f>E27+E31</f>
        <v>204337999.46000001</v>
      </c>
      <c r="F33" s="21">
        <f>F27+F31</f>
        <v>0</v>
      </c>
      <c r="G33" s="32"/>
      <c r="H33" s="12"/>
    </row>
    <row r="34" spans="1:8" ht="15.75" thickTop="1" x14ac:dyDescent="0.25">
      <c r="H34" s="12"/>
    </row>
    <row r="35" spans="1:8" x14ac:dyDescent="0.25">
      <c r="A35" s="12"/>
      <c r="B35" s="12"/>
      <c r="C35" s="33"/>
      <c r="D35" s="12"/>
      <c r="E35" s="13"/>
      <c r="F35" s="13"/>
      <c r="G35" s="13"/>
      <c r="H35" s="12"/>
    </row>
    <row r="36" spans="1:8" x14ac:dyDescent="0.25">
      <c r="A36" s="12"/>
      <c r="B36" s="12"/>
      <c r="C36" s="33"/>
      <c r="D36" s="12"/>
      <c r="E36" s="13"/>
      <c r="F36" s="13"/>
      <c r="G36" s="13"/>
      <c r="H36" s="12"/>
    </row>
    <row r="37" spans="1:8" x14ac:dyDescent="0.25">
      <c r="A37" s="12"/>
      <c r="B37" s="12"/>
      <c r="C37" s="33"/>
      <c r="D37" s="12"/>
      <c r="E37" s="13"/>
      <c r="F37" s="13"/>
      <c r="G37" s="13"/>
      <c r="H37" s="12"/>
    </row>
    <row r="38" spans="1:8" x14ac:dyDescent="0.25">
      <c r="A38" s="12"/>
      <c r="B38" s="12"/>
      <c r="C38" s="33"/>
      <c r="D38" s="12"/>
      <c r="E38" s="13"/>
      <c r="F38" s="13"/>
      <c r="G38" s="13"/>
      <c r="H38" s="12"/>
    </row>
    <row r="39" spans="1:8" x14ac:dyDescent="0.25">
      <c r="A39" s="12"/>
      <c r="B39" s="12"/>
      <c r="C39" s="33"/>
      <c r="D39" s="12"/>
      <c r="E39" s="13"/>
      <c r="F39" s="13"/>
      <c r="G39" s="13"/>
      <c r="H39" s="12"/>
    </row>
    <row r="40" spans="1:8" x14ac:dyDescent="0.25">
      <c r="A40" s="23" t="s">
        <v>30</v>
      </c>
      <c r="B40" s="23"/>
      <c r="C40" s="34"/>
      <c r="D40" s="34"/>
      <c r="E40" s="35"/>
      <c r="F40" s="25" t="s">
        <v>31</v>
      </c>
      <c r="H40" s="12"/>
    </row>
    <row r="41" spans="1:8" x14ac:dyDescent="0.25">
      <c r="A41" s="12" t="s">
        <v>32</v>
      </c>
      <c r="B41" s="14"/>
      <c r="C41" s="12"/>
      <c r="D41" s="12"/>
      <c r="E41" s="13"/>
      <c r="F41" s="15"/>
      <c r="G41" s="12"/>
      <c r="H41" s="12"/>
    </row>
    <row r="42" spans="1:8" x14ac:dyDescent="0.25">
      <c r="A42" s="15" t="s">
        <v>4</v>
      </c>
      <c r="B42" s="14"/>
      <c r="C42" s="12"/>
      <c r="D42" s="12"/>
      <c r="E42" s="15">
        <v>2023</v>
      </c>
      <c r="F42" s="15">
        <v>2022</v>
      </c>
      <c r="H42" s="12"/>
    </row>
    <row r="43" spans="1:8" x14ac:dyDescent="0.25">
      <c r="A43" s="14" t="s">
        <v>33</v>
      </c>
      <c r="B43" s="14"/>
      <c r="C43" s="15"/>
      <c r="D43" s="14"/>
      <c r="E43" s="32">
        <f>+E44+E45+E46+E47</f>
        <v>19589017.550000001</v>
      </c>
      <c r="F43" s="13">
        <v>0</v>
      </c>
      <c r="H43" s="32"/>
    </row>
    <row r="44" spans="1:8" x14ac:dyDescent="0.25">
      <c r="A44" s="12" t="s">
        <v>34</v>
      </c>
      <c r="B44" s="12"/>
      <c r="C44" s="33"/>
      <c r="D44" s="12"/>
      <c r="E44" s="36">
        <v>598779.93999999994</v>
      </c>
      <c r="F44" s="13">
        <v>0</v>
      </c>
      <c r="G44" s="36"/>
      <c r="H44" s="36"/>
    </row>
    <row r="45" spans="1:8" x14ac:dyDescent="0.25">
      <c r="A45" s="12" t="s">
        <v>35</v>
      </c>
      <c r="B45" s="14"/>
      <c r="C45" s="15"/>
      <c r="D45" s="12"/>
      <c r="E45" s="13">
        <v>298802.74</v>
      </c>
      <c r="F45" s="13">
        <v>0</v>
      </c>
      <c r="G45" s="13"/>
      <c r="H45" s="13"/>
    </row>
    <row r="46" spans="1:8" x14ac:dyDescent="0.25">
      <c r="A46" s="12" t="s">
        <v>36</v>
      </c>
      <c r="B46" s="14"/>
      <c r="C46" s="15"/>
      <c r="D46" s="12"/>
      <c r="E46" s="13">
        <v>1255619.1200000001</v>
      </c>
      <c r="F46" s="13">
        <v>0</v>
      </c>
      <c r="G46" s="13"/>
      <c r="H46" s="13"/>
    </row>
    <row r="47" spans="1:8" x14ac:dyDescent="0.25">
      <c r="A47" s="12" t="s">
        <v>37</v>
      </c>
      <c r="B47" s="12"/>
      <c r="C47" s="33"/>
      <c r="D47" s="12"/>
      <c r="E47" s="13">
        <v>17435815.75</v>
      </c>
      <c r="F47" s="13">
        <v>0</v>
      </c>
      <c r="G47" s="13"/>
      <c r="H47" s="13"/>
    </row>
    <row r="48" spans="1:8" x14ac:dyDescent="0.25">
      <c r="A48" s="12"/>
      <c r="B48" s="12"/>
      <c r="C48" s="16"/>
      <c r="D48" s="12"/>
      <c r="E48" s="13"/>
      <c r="F48" s="26"/>
      <c r="G48" s="13"/>
      <c r="H48" s="13"/>
    </row>
    <row r="49" spans="1:11" ht="17.25" customHeight="1" x14ac:dyDescent="0.25">
      <c r="A49" s="14" t="s">
        <v>38</v>
      </c>
      <c r="B49" s="14"/>
      <c r="C49" s="14"/>
      <c r="D49" s="12"/>
      <c r="E49" s="32">
        <f>E50+E51+E52</f>
        <v>3407318.3</v>
      </c>
      <c r="F49" s="13">
        <v>0</v>
      </c>
      <c r="H49" s="32"/>
    </row>
    <row r="50" spans="1:11" x14ac:dyDescent="0.25">
      <c r="A50" s="12" t="s">
        <v>39</v>
      </c>
      <c r="B50" s="12"/>
      <c r="C50" s="16"/>
      <c r="D50" s="12"/>
      <c r="E50" s="13">
        <v>0</v>
      </c>
      <c r="F50" s="13"/>
      <c r="H50" s="13"/>
    </row>
    <row r="51" spans="1:11" x14ac:dyDescent="0.25">
      <c r="A51" s="12" t="s">
        <v>40</v>
      </c>
      <c r="B51" s="12"/>
      <c r="C51" s="16"/>
      <c r="D51" s="12"/>
      <c r="E51" s="13">
        <v>633595.30000000005</v>
      </c>
      <c r="F51" s="13">
        <v>0</v>
      </c>
      <c r="G51" s="13"/>
      <c r="H51" s="13"/>
    </row>
    <row r="52" spans="1:11" x14ac:dyDescent="0.25">
      <c r="A52" s="12" t="s">
        <v>41</v>
      </c>
      <c r="B52" s="12"/>
      <c r="C52" s="16"/>
      <c r="D52" s="12"/>
      <c r="E52" s="13">
        <v>2773723</v>
      </c>
      <c r="F52" s="13">
        <v>0</v>
      </c>
      <c r="G52" s="13"/>
      <c r="H52" s="13"/>
    </row>
    <row r="53" spans="1:11" x14ac:dyDescent="0.25">
      <c r="A53" s="12"/>
      <c r="B53" s="12"/>
      <c r="C53" s="16"/>
      <c r="D53" s="12"/>
      <c r="E53" s="13"/>
      <c r="F53" s="13"/>
      <c r="H53" s="13"/>
    </row>
    <row r="54" spans="1:11" x14ac:dyDescent="0.25">
      <c r="A54" s="12"/>
      <c r="B54" s="12"/>
      <c r="C54" s="16"/>
      <c r="D54" s="12"/>
      <c r="E54" s="13"/>
      <c r="F54" s="13"/>
      <c r="H54" s="13"/>
    </row>
    <row r="55" spans="1:11" x14ac:dyDescent="0.25">
      <c r="A55" s="12"/>
      <c r="B55" s="12"/>
      <c r="C55" s="16"/>
      <c r="D55" s="12"/>
      <c r="E55" s="13"/>
      <c r="F55" s="13"/>
      <c r="H55" s="13"/>
    </row>
    <row r="56" spans="1:11" x14ac:dyDescent="0.25">
      <c r="A56" s="14" t="s">
        <v>42</v>
      </c>
      <c r="B56" s="12"/>
      <c r="C56" s="16"/>
      <c r="D56" s="12"/>
      <c r="E56" s="26">
        <f>E57+E58</f>
        <v>1634104.0799999998</v>
      </c>
      <c r="F56" s="13">
        <v>0</v>
      </c>
      <c r="H56" s="26"/>
    </row>
    <row r="57" spans="1:11" x14ac:dyDescent="0.25">
      <c r="A57" s="12" t="s">
        <v>43</v>
      </c>
      <c r="B57" s="12"/>
      <c r="C57" s="16"/>
      <c r="D57" s="12"/>
      <c r="E57" s="13">
        <v>1415747.89</v>
      </c>
      <c r="F57" s="13">
        <v>0</v>
      </c>
      <c r="G57" s="13"/>
      <c r="H57" s="13"/>
      <c r="I57" s="37"/>
    </row>
    <row r="58" spans="1:11" ht="15.75" thickBot="1" x14ac:dyDescent="0.3">
      <c r="A58" s="12" t="s">
        <v>44</v>
      </c>
      <c r="B58" s="12"/>
      <c r="C58" s="16"/>
      <c r="D58" s="12"/>
      <c r="E58" s="38">
        <v>218356.19</v>
      </c>
      <c r="F58" s="13">
        <v>0</v>
      </c>
      <c r="G58" s="39"/>
      <c r="H58" s="12"/>
      <c r="I58" s="37"/>
    </row>
    <row r="59" spans="1:11" s="46" customFormat="1" ht="15.75" thickBot="1" x14ac:dyDescent="0.3">
      <c r="A59" s="40" t="s">
        <v>24</v>
      </c>
      <c r="B59" s="41"/>
      <c r="C59" s="42"/>
      <c r="D59" s="43"/>
      <c r="E59" s="44">
        <f>E43+E49+E56</f>
        <v>24630439.93</v>
      </c>
      <c r="F59" s="45">
        <f>H43+H49+H57+F58</f>
        <v>0</v>
      </c>
      <c r="H59" s="29"/>
      <c r="I59" s="39"/>
      <c r="J59" s="47"/>
      <c r="K59" s="48"/>
    </row>
    <row r="60" spans="1:11" ht="15.75" thickTop="1" x14ac:dyDescent="0.25">
      <c r="A60" s="23" t="s">
        <v>45</v>
      </c>
      <c r="B60" s="25"/>
      <c r="C60" s="25"/>
      <c r="D60" s="34"/>
      <c r="E60" s="35"/>
      <c r="F60" s="25" t="s">
        <v>46</v>
      </c>
      <c r="H60" s="12"/>
      <c r="I60" s="37"/>
    </row>
    <row r="61" spans="1:11" x14ac:dyDescent="0.25">
      <c r="A61" s="12" t="s">
        <v>47</v>
      </c>
      <c r="B61" s="15"/>
      <c r="C61" s="15"/>
      <c r="D61" s="12"/>
      <c r="E61" s="13"/>
      <c r="F61" s="15"/>
      <c r="G61" s="12"/>
      <c r="H61" s="12"/>
      <c r="I61" s="37"/>
    </row>
    <row r="62" spans="1:11" x14ac:dyDescent="0.25">
      <c r="A62" s="14" t="s">
        <v>48</v>
      </c>
      <c r="B62" s="14"/>
      <c r="C62" s="15"/>
      <c r="D62" s="12"/>
      <c r="E62" s="15">
        <v>2023</v>
      </c>
      <c r="F62" s="15">
        <v>2022</v>
      </c>
      <c r="H62" s="12"/>
      <c r="I62" s="37"/>
    </row>
    <row r="63" spans="1:11" x14ac:dyDescent="0.25">
      <c r="A63" s="12" t="s">
        <v>49</v>
      </c>
      <c r="B63" s="12"/>
      <c r="C63" s="12"/>
      <c r="D63" s="12"/>
      <c r="E63" s="13">
        <v>209467</v>
      </c>
      <c r="F63" s="13">
        <v>0</v>
      </c>
      <c r="H63" s="12"/>
      <c r="I63" s="37"/>
    </row>
    <row r="64" spans="1:11" ht="15.75" thickBot="1" x14ac:dyDescent="0.3">
      <c r="A64" s="15" t="s">
        <v>15</v>
      </c>
      <c r="B64" s="12"/>
      <c r="C64" s="12"/>
      <c r="D64" s="12"/>
      <c r="E64" s="49">
        <f>SUM(E63)</f>
        <v>209467</v>
      </c>
      <c r="F64" s="31">
        <f>SUM(F63)</f>
        <v>0</v>
      </c>
      <c r="H64" s="12"/>
      <c r="I64" s="50"/>
    </row>
    <row r="65" spans="1:11" ht="15.75" thickTop="1" x14ac:dyDescent="0.25">
      <c r="A65" s="15"/>
      <c r="B65" s="12"/>
      <c r="C65" s="12"/>
      <c r="D65" s="12"/>
      <c r="E65" s="13"/>
      <c r="F65" s="51"/>
      <c r="G65" s="52"/>
      <c r="H65" s="12"/>
      <c r="I65" s="37"/>
    </row>
    <row r="66" spans="1:11" x14ac:dyDescent="0.25">
      <c r="A66" s="15"/>
      <c r="B66" s="12"/>
      <c r="C66" s="12"/>
      <c r="D66" s="12"/>
      <c r="E66" s="13"/>
      <c r="F66" s="51"/>
      <c r="G66" s="52"/>
      <c r="H66" s="12"/>
    </row>
    <row r="67" spans="1:11" x14ac:dyDescent="0.25">
      <c r="A67" s="14"/>
      <c r="B67" s="14"/>
      <c r="C67" s="14"/>
      <c r="D67" s="14"/>
      <c r="E67" s="13"/>
      <c r="F67" s="26"/>
      <c r="G67" s="12"/>
      <c r="H67" s="12"/>
    </row>
    <row r="68" spans="1:11" x14ac:dyDescent="0.25">
      <c r="A68" s="14"/>
      <c r="B68" s="14"/>
      <c r="C68" s="14"/>
      <c r="D68" s="14"/>
      <c r="E68" s="13"/>
      <c r="F68" s="26"/>
      <c r="G68" s="12"/>
      <c r="H68" s="12"/>
    </row>
    <row r="69" spans="1:11" x14ac:dyDescent="0.25">
      <c r="A69" s="14"/>
      <c r="B69" s="14"/>
      <c r="C69" s="14"/>
      <c r="D69" s="14"/>
      <c r="E69" s="13"/>
      <c r="F69" s="26"/>
      <c r="G69" s="12"/>
      <c r="H69" s="12"/>
    </row>
    <row r="70" spans="1:11" x14ac:dyDescent="0.25">
      <c r="A70" s="14"/>
      <c r="B70" s="14"/>
      <c r="C70" s="14"/>
      <c r="D70" s="14"/>
      <c r="E70" s="13"/>
      <c r="F70" s="26"/>
      <c r="G70" s="12"/>
      <c r="H70" s="12"/>
    </row>
    <row r="71" spans="1:11" x14ac:dyDescent="0.25">
      <c r="A71" s="14"/>
      <c r="B71" s="14"/>
      <c r="C71" s="14"/>
      <c r="D71" s="14"/>
      <c r="E71" s="13"/>
      <c r="F71" s="26"/>
      <c r="G71" s="12"/>
      <c r="H71" s="12"/>
    </row>
    <row r="72" spans="1:11" x14ac:dyDescent="0.25">
      <c r="A72" s="14"/>
      <c r="B72" s="14"/>
      <c r="C72" s="14"/>
      <c r="D72" s="14"/>
      <c r="E72" s="13"/>
      <c r="F72" s="26"/>
      <c r="G72" s="12"/>
      <c r="H72" s="12"/>
    </row>
    <row r="73" spans="1:11" x14ac:dyDescent="0.25">
      <c r="A73" s="23" t="s">
        <v>50</v>
      </c>
      <c r="B73" s="23"/>
      <c r="C73" s="23"/>
      <c r="D73" s="34"/>
      <c r="E73" s="35"/>
      <c r="F73" s="25" t="s">
        <v>51</v>
      </c>
      <c r="H73" s="12"/>
    </row>
    <row r="74" spans="1:11" x14ac:dyDescent="0.25">
      <c r="A74" s="12" t="s">
        <v>52</v>
      </c>
      <c r="B74" s="14"/>
      <c r="C74" s="14"/>
      <c r="D74" s="12"/>
      <c r="E74" s="13"/>
      <c r="H74" s="12"/>
    </row>
    <row r="75" spans="1:11" x14ac:dyDescent="0.25">
      <c r="A75" s="12"/>
      <c r="B75" s="14"/>
      <c r="C75" s="14"/>
      <c r="D75" s="12"/>
      <c r="E75" s="15">
        <v>2023</v>
      </c>
      <c r="F75" s="15">
        <v>2022</v>
      </c>
      <c r="H75" s="12"/>
    </row>
    <row r="76" spans="1:11" x14ac:dyDescent="0.25">
      <c r="A76" s="12" t="s">
        <v>19</v>
      </c>
      <c r="B76" s="12"/>
      <c r="C76" s="12"/>
      <c r="D76" s="12"/>
      <c r="E76" s="13">
        <v>233119879.27000001</v>
      </c>
      <c r="F76" s="13">
        <v>0</v>
      </c>
      <c r="G76" s="13"/>
      <c r="H76" s="12"/>
      <c r="J76" s="27"/>
    </row>
    <row r="77" spans="1:11" x14ac:dyDescent="0.25">
      <c r="A77" s="12" t="s">
        <v>20</v>
      </c>
      <c r="B77" s="12"/>
      <c r="C77" s="12"/>
      <c r="D77" s="12"/>
      <c r="E77" s="22">
        <v>3239269.15</v>
      </c>
      <c r="F77" s="13">
        <v>0</v>
      </c>
      <c r="G77" s="22"/>
      <c r="H77" s="12"/>
      <c r="J77" s="27"/>
    </row>
    <row r="78" spans="1:11" x14ac:dyDescent="0.25">
      <c r="A78" s="12" t="s">
        <v>21</v>
      </c>
      <c r="B78" s="12"/>
      <c r="C78" s="12"/>
      <c r="D78" s="12"/>
      <c r="E78" s="22">
        <v>5375892.5999999996</v>
      </c>
      <c r="F78" s="13">
        <v>0</v>
      </c>
      <c r="G78" s="22"/>
      <c r="H78" s="12"/>
      <c r="J78" s="27"/>
    </row>
    <row r="79" spans="1:11" x14ac:dyDescent="0.25">
      <c r="A79" s="12" t="s">
        <v>22</v>
      </c>
      <c r="B79" s="12"/>
      <c r="C79" s="12"/>
      <c r="D79" s="12"/>
      <c r="E79" s="13">
        <v>122706190.72</v>
      </c>
      <c r="F79" s="13">
        <v>0</v>
      </c>
      <c r="G79" s="12"/>
      <c r="H79" s="12"/>
      <c r="K79" s="5"/>
    </row>
    <row r="80" spans="1:11" x14ac:dyDescent="0.25">
      <c r="A80" s="12" t="s">
        <v>23</v>
      </c>
      <c r="B80" s="12"/>
      <c r="C80" s="12"/>
      <c r="D80" s="12"/>
      <c r="E80" s="18">
        <v>13889982.6</v>
      </c>
      <c r="F80" s="18">
        <v>0</v>
      </c>
      <c r="G80" s="12"/>
      <c r="H80" s="12"/>
      <c r="J80" s="27"/>
    </row>
    <row r="81" spans="1:8" ht="15.75" thickBot="1" x14ac:dyDescent="0.3">
      <c r="A81" s="15" t="s">
        <v>15</v>
      </c>
      <c r="B81" s="14"/>
      <c r="C81" s="14"/>
      <c r="D81" s="12"/>
      <c r="E81" s="21">
        <f>SUM(E76:E80)</f>
        <v>378331214.34000003</v>
      </c>
      <c r="F81" s="21">
        <f>SUM(F76:F80)</f>
        <v>0</v>
      </c>
      <c r="G81" s="12"/>
      <c r="H81" s="22"/>
    </row>
    <row r="82" spans="1:8" ht="15.75" thickTop="1" x14ac:dyDescent="0.25">
      <c r="A82" s="15"/>
      <c r="B82" s="14"/>
      <c r="C82" s="14"/>
      <c r="D82" s="12"/>
      <c r="E82" s="13"/>
      <c r="F82" s="22"/>
      <c r="G82" s="26"/>
      <c r="H82" s="12"/>
    </row>
    <row r="83" spans="1:8" x14ac:dyDescent="0.25">
      <c r="A83" s="15"/>
      <c r="B83" s="14"/>
      <c r="C83" s="14"/>
      <c r="D83" s="12"/>
      <c r="E83" s="13"/>
      <c r="F83" s="22"/>
      <c r="G83" s="26"/>
      <c r="H83" s="12"/>
    </row>
    <row r="84" spans="1:8" x14ac:dyDescent="0.25">
      <c r="A84" s="15"/>
      <c r="B84" s="14"/>
      <c r="C84" s="14"/>
      <c r="D84" s="12"/>
      <c r="E84" s="13"/>
      <c r="F84" s="22"/>
      <c r="G84" s="26"/>
      <c r="H84" s="12"/>
    </row>
    <row r="85" spans="1:8" x14ac:dyDescent="0.25">
      <c r="A85" s="15"/>
      <c r="B85" s="14"/>
      <c r="C85" s="14"/>
      <c r="D85" s="12"/>
      <c r="E85" s="13"/>
      <c r="F85" s="22"/>
      <c r="G85" s="26"/>
      <c r="H85" s="12"/>
    </row>
    <row r="86" spans="1:8" x14ac:dyDescent="0.25">
      <c r="A86" s="15"/>
      <c r="B86" s="14"/>
      <c r="C86" s="14"/>
      <c r="D86" s="12"/>
      <c r="E86" s="13"/>
      <c r="F86" s="22"/>
      <c r="G86" s="26"/>
      <c r="H86" s="12"/>
    </row>
    <row r="87" spans="1:8" x14ac:dyDescent="0.25">
      <c r="A87" s="15"/>
      <c r="B87" s="14"/>
      <c r="C87" s="14"/>
      <c r="D87" s="12"/>
      <c r="E87" s="13"/>
      <c r="F87" s="53" t="s">
        <v>53</v>
      </c>
      <c r="H87" s="12"/>
    </row>
    <row r="88" spans="1:8" x14ac:dyDescent="0.25">
      <c r="A88" s="54" t="s">
        <v>54</v>
      </c>
      <c r="B88" s="54"/>
      <c r="C88" s="54"/>
      <c r="D88" s="54"/>
      <c r="E88" s="55"/>
      <c r="F88" s="54"/>
      <c r="H88" s="12"/>
    </row>
    <row r="89" spans="1:8" x14ac:dyDescent="0.25">
      <c r="A89" s="56"/>
      <c r="B89" s="56"/>
      <c r="C89" s="56"/>
      <c r="D89" s="56"/>
      <c r="E89" s="56"/>
      <c r="F89" s="56"/>
      <c r="G89" s="56"/>
      <c r="H89" s="12"/>
    </row>
    <row r="90" spans="1:8" x14ac:dyDescent="0.25">
      <c r="A90" s="12"/>
      <c r="B90" s="12"/>
      <c r="C90" s="12"/>
      <c r="D90" s="12"/>
      <c r="E90" s="57"/>
      <c r="F90" s="12"/>
      <c r="G90" s="12"/>
      <c r="H90" s="12"/>
    </row>
    <row r="91" spans="1:8" s="1" customFormat="1" x14ac:dyDescent="0.25">
      <c r="A91" s="54" t="s">
        <v>54</v>
      </c>
      <c r="B91" s="54"/>
      <c r="C91" s="54"/>
      <c r="D91" s="54"/>
      <c r="E91" s="55"/>
      <c r="F91" s="54"/>
      <c r="G91" s="53"/>
      <c r="H91" s="58"/>
    </row>
    <row r="92" spans="1:8" s="1" customFormat="1" ht="16.5" customHeight="1" x14ac:dyDescent="0.25">
      <c r="A92" s="56"/>
      <c r="B92" s="56"/>
      <c r="C92" s="56"/>
      <c r="D92" s="56"/>
      <c r="E92" s="56"/>
      <c r="F92" s="56"/>
      <c r="G92" s="56"/>
      <c r="H92" s="58"/>
    </row>
    <row r="93" spans="1:8" s="1" customFormat="1" ht="16.5" customHeight="1" x14ac:dyDescent="0.25">
      <c r="A93" s="59"/>
      <c r="B93" s="59"/>
      <c r="C93" s="59"/>
      <c r="D93" s="59"/>
      <c r="E93" s="154" t="s">
        <v>55</v>
      </c>
      <c r="F93" s="59"/>
      <c r="G93" s="59"/>
      <c r="H93" s="58"/>
    </row>
    <row r="94" spans="1:8" s="1" customFormat="1" ht="16.5" customHeight="1" x14ac:dyDescent="0.25">
      <c r="A94" s="59"/>
      <c r="B94" s="53" t="s">
        <v>56</v>
      </c>
      <c r="C94" s="53" t="s">
        <v>57</v>
      </c>
      <c r="D94" s="53" t="s">
        <v>58</v>
      </c>
      <c r="E94" s="154"/>
      <c r="F94" s="53" t="s">
        <v>59</v>
      </c>
      <c r="G94" s="53" t="s">
        <v>24</v>
      </c>
      <c r="H94" s="58"/>
    </row>
    <row r="95" spans="1:8" s="1" customFormat="1" ht="13.5" customHeight="1" x14ac:dyDescent="0.25">
      <c r="A95" s="58"/>
      <c r="B95" s="53"/>
      <c r="C95" s="53" t="s">
        <v>60</v>
      </c>
      <c r="D95" s="53" t="s">
        <v>61</v>
      </c>
      <c r="E95" s="154"/>
      <c r="F95" s="53" t="s">
        <v>62</v>
      </c>
      <c r="G95" s="53"/>
      <c r="H95" s="58"/>
    </row>
    <row r="96" spans="1:8" s="1" customFormat="1" ht="13.5" customHeight="1" x14ac:dyDescent="0.25">
      <c r="A96" s="58"/>
      <c r="B96" s="60"/>
      <c r="C96" s="60"/>
      <c r="D96" s="60"/>
      <c r="E96" s="61"/>
      <c r="F96" s="60"/>
      <c r="G96" s="60"/>
      <c r="H96" s="58"/>
    </row>
    <row r="97" spans="1:16" s="1" customFormat="1" x14ac:dyDescent="0.25">
      <c r="A97" s="54" t="s">
        <v>63</v>
      </c>
      <c r="B97" s="57">
        <v>142792645</v>
      </c>
      <c r="C97" s="61">
        <v>461039236</v>
      </c>
      <c r="D97" s="61">
        <v>19026966.68</v>
      </c>
      <c r="E97" s="57">
        <v>105941358.06</v>
      </c>
      <c r="F97" s="57">
        <v>361789.12</v>
      </c>
      <c r="G97" s="62">
        <f>SUM(B97:F97)</f>
        <v>729161994.86000001</v>
      </c>
      <c r="H97" s="58"/>
    </row>
    <row r="98" spans="1:16" s="1" customFormat="1" x14ac:dyDescent="0.25">
      <c r="A98" s="58" t="s">
        <v>64</v>
      </c>
      <c r="B98" s="57">
        <v>0</v>
      </c>
      <c r="C98" s="57"/>
      <c r="D98" s="57">
        <v>61685242.729999997</v>
      </c>
      <c r="E98" s="57">
        <v>38800</v>
      </c>
      <c r="F98" s="57">
        <v>26057732.350000001</v>
      </c>
      <c r="G98" s="63">
        <f>SUM(D98:F98)</f>
        <v>87781775.079999998</v>
      </c>
      <c r="H98" s="58"/>
    </row>
    <row r="99" spans="1:16" s="1" customFormat="1" x14ac:dyDescent="0.25">
      <c r="A99" s="58" t="s">
        <v>65</v>
      </c>
      <c r="B99" s="64">
        <f>B97</f>
        <v>142792645</v>
      </c>
      <c r="C99" s="64">
        <f>SUM(C97:C98)</f>
        <v>461039236</v>
      </c>
      <c r="D99" s="64">
        <f>SUM(D97:D98)</f>
        <v>80712209.409999996</v>
      </c>
      <c r="E99" s="65">
        <f>SUM(E97:E98)</f>
        <v>105980158.06</v>
      </c>
      <c r="F99" s="64">
        <f>SUM(F97:F98)</f>
        <v>26419521.470000003</v>
      </c>
      <c r="G99" s="64">
        <f>SUM(B99:F99)</f>
        <v>816943769.94000006</v>
      </c>
      <c r="H99" s="58"/>
    </row>
    <row r="100" spans="1:16" s="1" customFormat="1" x14ac:dyDescent="0.25">
      <c r="A100" s="58"/>
      <c r="B100" s="58"/>
      <c r="C100" s="58"/>
      <c r="D100" s="58"/>
      <c r="E100" s="57"/>
      <c r="F100" s="58"/>
      <c r="G100" s="58"/>
      <c r="H100" s="58"/>
      <c r="I100" s="2"/>
    </row>
    <row r="101" spans="1:16" s="1" customFormat="1" x14ac:dyDescent="0.25">
      <c r="A101" s="54" t="s">
        <v>66</v>
      </c>
      <c r="B101" s="58" t="s">
        <v>39</v>
      </c>
      <c r="C101" s="57"/>
      <c r="D101" s="57"/>
      <c r="E101" s="57"/>
      <c r="F101" s="57"/>
      <c r="G101" s="66"/>
      <c r="H101" s="58"/>
      <c r="I101" s="2"/>
    </row>
    <row r="102" spans="1:16" s="1" customFormat="1" x14ac:dyDescent="0.25">
      <c r="A102" s="58" t="s">
        <v>67</v>
      </c>
      <c r="B102" s="58"/>
      <c r="C102" s="57">
        <v>197293087</v>
      </c>
      <c r="D102" s="57">
        <v>6849899.0199999996</v>
      </c>
      <c r="E102" s="57">
        <v>1617607.97</v>
      </c>
      <c r="F102" s="57">
        <v>8228674.1900000004</v>
      </c>
      <c r="G102" s="57">
        <f>C102+D102+E102+F102</f>
        <v>213989268.18000001</v>
      </c>
      <c r="H102" s="58"/>
      <c r="I102" s="2"/>
    </row>
    <row r="103" spans="1:16" s="1" customFormat="1" x14ac:dyDescent="0.25">
      <c r="A103" s="58" t="s">
        <v>68</v>
      </c>
      <c r="B103" s="58"/>
      <c r="C103" s="57">
        <v>9403594</v>
      </c>
      <c r="D103" s="57">
        <v>5325508.3600000003</v>
      </c>
      <c r="E103" s="57">
        <v>550142.69999999995</v>
      </c>
      <c r="F103" s="67">
        <v>4527286.12</v>
      </c>
      <c r="G103" s="57">
        <f>SUM(B103:F103)</f>
        <v>19806531.18</v>
      </c>
      <c r="H103" s="57"/>
      <c r="I103" s="2"/>
      <c r="P103" s="68"/>
    </row>
    <row r="104" spans="1:16" s="1" customFormat="1" x14ac:dyDescent="0.25">
      <c r="A104" s="58" t="s">
        <v>69</v>
      </c>
      <c r="B104" s="69"/>
      <c r="C104" s="70">
        <f>SUM(C102:C103)</f>
        <v>206696681</v>
      </c>
      <c r="D104" s="70">
        <f>SUM(D102:D103)</f>
        <v>12175407.379999999</v>
      </c>
      <c r="E104" s="70">
        <f>SUM(E102:E103)</f>
        <v>2167750.67</v>
      </c>
      <c r="F104" s="70">
        <f>SUM(F102:F103)</f>
        <v>12755960.310000001</v>
      </c>
      <c r="G104" s="70">
        <f>SUM(G102:G103)</f>
        <v>233795799.36000001</v>
      </c>
      <c r="H104" s="58"/>
      <c r="I104" s="2"/>
      <c r="O104" s="71"/>
      <c r="P104" s="68"/>
    </row>
    <row r="105" spans="1:16" s="1" customFormat="1" ht="18.75" customHeight="1" thickBot="1" x14ac:dyDescent="0.3">
      <c r="A105" s="58" t="s">
        <v>70</v>
      </c>
      <c r="B105" s="72">
        <f>B99</f>
        <v>142792645</v>
      </c>
      <c r="C105" s="72">
        <f>C99-C104</f>
        <v>254342555</v>
      </c>
      <c r="D105" s="72">
        <f>D99-D104</f>
        <v>68536802.030000001</v>
      </c>
      <c r="E105" s="73">
        <f>E99-E104</f>
        <v>103812407.39</v>
      </c>
      <c r="F105" s="72">
        <f>F99-F104</f>
        <v>13663561.160000002</v>
      </c>
      <c r="G105" s="72">
        <f>G99-G104</f>
        <v>583147970.58000004</v>
      </c>
      <c r="H105" s="58"/>
      <c r="I105" s="2"/>
      <c r="N105" s="74"/>
      <c r="P105" s="68"/>
    </row>
    <row r="106" spans="1:16" s="1" customFormat="1" ht="15.75" thickTop="1" x14ac:dyDescent="0.25">
      <c r="A106" s="58"/>
      <c r="B106" s="75"/>
      <c r="C106" s="75"/>
      <c r="D106" s="75"/>
      <c r="E106" s="76"/>
      <c r="F106" s="75"/>
      <c r="G106" s="75"/>
      <c r="H106" s="58"/>
      <c r="I106" s="2"/>
      <c r="N106" s="74"/>
      <c r="P106" s="68"/>
    </row>
    <row r="107" spans="1:16" s="1" customFormat="1" x14ac:dyDescent="0.25">
      <c r="A107" s="54"/>
      <c r="B107" s="75"/>
      <c r="C107" s="75"/>
      <c r="D107" s="75"/>
      <c r="E107" s="76"/>
      <c r="F107" s="75"/>
      <c r="G107" s="75"/>
      <c r="H107" s="75"/>
      <c r="I107" s="2"/>
      <c r="J107" s="2"/>
      <c r="K107" s="71"/>
      <c r="L107" s="71"/>
      <c r="M107" s="71"/>
      <c r="N107" s="71"/>
      <c r="P107" s="68"/>
    </row>
    <row r="108" spans="1:16" s="1" customFormat="1" x14ac:dyDescent="0.25">
      <c r="A108" s="58" t="s">
        <v>71</v>
      </c>
      <c r="B108" s="77"/>
      <c r="C108" s="77"/>
      <c r="D108" s="77"/>
      <c r="E108" s="78"/>
      <c r="F108" s="75"/>
      <c r="G108" s="75"/>
      <c r="H108" s="75"/>
      <c r="I108" s="2"/>
      <c r="J108" s="2"/>
      <c r="K108" s="71"/>
      <c r="L108" s="71"/>
      <c r="M108" s="71"/>
      <c r="N108" s="71"/>
      <c r="P108" s="68"/>
    </row>
    <row r="109" spans="1:16" s="1" customFormat="1" x14ac:dyDescent="0.25">
      <c r="A109" s="58" t="s">
        <v>72</v>
      </c>
      <c r="B109" s="75"/>
      <c r="C109" s="75"/>
      <c r="D109" s="75"/>
      <c r="E109" s="76"/>
      <c r="F109" s="75"/>
      <c r="G109" s="75"/>
      <c r="H109" s="75"/>
      <c r="I109" s="2"/>
      <c r="J109" s="2"/>
      <c r="K109" s="71"/>
      <c r="L109" s="71"/>
      <c r="M109" s="71"/>
      <c r="N109" s="71"/>
      <c r="P109" s="68"/>
    </row>
    <row r="110" spans="1:16" s="1" customFormat="1" x14ac:dyDescent="0.25">
      <c r="A110" s="58" t="s">
        <v>73</v>
      </c>
      <c r="B110" s="75"/>
      <c r="C110" s="75"/>
      <c r="D110" s="75"/>
      <c r="E110" s="76"/>
      <c r="F110" s="75"/>
      <c r="G110" s="75"/>
      <c r="H110" s="75"/>
      <c r="I110" s="2"/>
      <c r="J110" s="2"/>
      <c r="K110" s="71"/>
      <c r="L110" s="71"/>
      <c r="M110" s="71"/>
      <c r="N110" s="71"/>
      <c r="P110" s="68"/>
    </row>
    <row r="111" spans="1:16" s="1" customFormat="1" x14ac:dyDescent="0.25">
      <c r="A111" s="58"/>
      <c r="B111" s="58"/>
      <c r="C111" s="66"/>
      <c r="D111" s="66"/>
      <c r="E111" s="57"/>
      <c r="F111" s="66"/>
      <c r="G111" s="66"/>
      <c r="H111" s="66"/>
      <c r="I111" s="2"/>
      <c r="J111" s="2"/>
      <c r="L111" s="71"/>
      <c r="M111" s="71"/>
      <c r="N111" s="71"/>
      <c r="P111" s="68"/>
    </row>
    <row r="112" spans="1:16" x14ac:dyDescent="0.25">
      <c r="A112" s="12"/>
      <c r="B112" s="12"/>
      <c r="C112" s="79"/>
      <c r="D112" s="79"/>
      <c r="E112" s="13"/>
      <c r="F112" s="79"/>
      <c r="G112" s="79"/>
      <c r="H112" s="79"/>
      <c r="L112" s="27"/>
      <c r="M112" s="27"/>
      <c r="N112" s="27"/>
      <c r="P112" s="80"/>
    </row>
    <row r="113" spans="1:16" x14ac:dyDescent="0.25">
      <c r="A113" s="12"/>
      <c r="B113" s="12"/>
      <c r="C113" s="79"/>
      <c r="D113" s="79"/>
      <c r="E113" s="13"/>
      <c r="F113" s="79"/>
      <c r="G113" s="79"/>
      <c r="H113" s="79"/>
      <c r="L113" s="27"/>
      <c r="M113" s="27"/>
      <c r="N113" s="27"/>
      <c r="P113" s="80"/>
    </row>
    <row r="114" spans="1:16" x14ac:dyDescent="0.25">
      <c r="A114" s="12"/>
      <c r="B114" s="12"/>
      <c r="C114" s="79"/>
      <c r="D114" s="79"/>
      <c r="E114" s="13"/>
      <c r="F114" s="79"/>
      <c r="G114" s="79"/>
      <c r="H114" s="79"/>
      <c r="L114" s="27"/>
      <c r="M114" s="27"/>
      <c r="N114" s="27"/>
      <c r="P114" s="80"/>
    </row>
    <row r="115" spans="1:16" x14ac:dyDescent="0.25">
      <c r="A115" s="23" t="s">
        <v>74</v>
      </c>
      <c r="B115" s="23"/>
      <c r="C115" s="23"/>
      <c r="D115" s="23"/>
      <c r="E115" s="24"/>
      <c r="F115" s="81" t="s">
        <v>75</v>
      </c>
      <c r="H115" s="12"/>
      <c r="L115" s="27"/>
      <c r="M115" s="27"/>
      <c r="N115" s="27"/>
      <c r="O115" s="82"/>
      <c r="P115" s="83"/>
    </row>
    <row r="116" spans="1:16" ht="15" customHeight="1" x14ac:dyDescent="0.25">
      <c r="A116" s="155" t="s">
        <v>76</v>
      </c>
      <c r="B116" s="155"/>
      <c r="C116" s="155"/>
      <c r="D116" s="155"/>
      <c r="E116" s="155"/>
      <c r="F116" s="155"/>
      <c r="G116" s="155"/>
      <c r="H116" s="84"/>
      <c r="L116" s="27"/>
      <c r="M116" s="27"/>
      <c r="N116" s="27"/>
      <c r="P116" s="80"/>
    </row>
    <row r="117" spans="1:16" x14ac:dyDescent="0.25">
      <c r="A117" s="12"/>
      <c r="B117" s="85"/>
      <c r="C117" s="85"/>
      <c r="D117" s="12"/>
      <c r="E117" s="15">
        <v>2023</v>
      </c>
      <c r="F117" s="15">
        <v>2022</v>
      </c>
      <c r="H117" s="12"/>
      <c r="L117" s="27"/>
      <c r="M117" s="27"/>
      <c r="N117" s="27"/>
      <c r="P117" s="86"/>
    </row>
    <row r="118" spans="1:16" x14ac:dyDescent="0.25">
      <c r="A118" s="14" t="s">
        <v>77</v>
      </c>
      <c r="B118" s="87"/>
      <c r="C118" s="87"/>
      <c r="D118" s="12"/>
      <c r="E118" s="13">
        <v>660000</v>
      </c>
      <c r="F118" s="13">
        <v>0</v>
      </c>
      <c r="H118" s="12"/>
      <c r="J118"/>
      <c r="L118" s="27"/>
      <c r="M118" s="27"/>
      <c r="N118" s="27"/>
      <c r="O118" s="88"/>
      <c r="P118" s="89"/>
    </row>
    <row r="119" spans="1:16" x14ac:dyDescent="0.25">
      <c r="A119" s="12" t="s">
        <v>78</v>
      </c>
      <c r="B119" s="87"/>
      <c r="C119" s="87"/>
      <c r="D119" s="12"/>
      <c r="E119" s="13">
        <v>0</v>
      </c>
      <c r="F119" s="13">
        <v>0</v>
      </c>
      <c r="H119" s="12"/>
      <c r="L119" s="27"/>
      <c r="M119" s="27"/>
      <c r="N119" s="27"/>
      <c r="P119" s="88"/>
    </row>
    <row r="120" spans="1:16" x14ac:dyDescent="0.25">
      <c r="A120" s="12" t="s">
        <v>79</v>
      </c>
      <c r="B120" s="90"/>
      <c r="C120" s="90"/>
      <c r="D120" s="12"/>
      <c r="E120" s="91">
        <f>SUM(E118:E119)</f>
        <v>660000</v>
      </c>
      <c r="F120" s="13">
        <v>0</v>
      </c>
      <c r="H120" s="12"/>
      <c r="L120" s="27"/>
      <c r="M120" s="27"/>
      <c r="N120" s="27"/>
      <c r="P120" s="88"/>
    </row>
    <row r="121" spans="1:16" x14ac:dyDescent="0.25">
      <c r="A121" s="14" t="s">
        <v>80</v>
      </c>
      <c r="B121" s="92"/>
      <c r="C121" s="92"/>
      <c r="D121" s="12"/>
      <c r="E121" s="12" t="s">
        <v>39</v>
      </c>
      <c r="F121" s="12"/>
      <c r="H121" s="12"/>
      <c r="L121" s="27"/>
      <c r="M121" s="27"/>
      <c r="N121" s="27"/>
    </row>
    <row r="122" spans="1:16" x14ac:dyDescent="0.25">
      <c r="A122" s="12" t="s">
        <v>67</v>
      </c>
      <c r="B122" s="87"/>
      <c r="C122" s="87"/>
      <c r="D122" s="12"/>
      <c r="E122" s="13">
        <v>209428</v>
      </c>
      <c r="F122" s="13"/>
      <c r="H122" s="12"/>
      <c r="L122" s="27"/>
      <c r="M122" s="27"/>
      <c r="N122" s="27"/>
    </row>
    <row r="123" spans="1:16" x14ac:dyDescent="0.25">
      <c r="A123" s="12" t="s">
        <v>68</v>
      </c>
      <c r="B123" s="87"/>
      <c r="C123" s="87"/>
      <c r="D123" s="12"/>
      <c r="E123" s="13">
        <v>38714</v>
      </c>
      <c r="F123" s="13">
        <f>F120*0.2</f>
        <v>0</v>
      </c>
      <c r="H123" s="12"/>
      <c r="L123" s="27"/>
      <c r="M123" s="27"/>
      <c r="N123" s="27"/>
    </row>
    <row r="124" spans="1:16" x14ac:dyDescent="0.25">
      <c r="A124" s="12" t="s">
        <v>81</v>
      </c>
      <c r="B124" s="87"/>
      <c r="C124" s="87"/>
      <c r="D124" s="12"/>
      <c r="E124" s="93">
        <f>E122+E123</f>
        <v>248142</v>
      </c>
      <c r="F124" s="93">
        <f>SUM(F122:F123)</f>
        <v>0</v>
      </c>
      <c r="H124" s="12"/>
      <c r="L124" s="27"/>
      <c r="M124" s="27"/>
      <c r="N124" s="27"/>
    </row>
    <row r="125" spans="1:16" ht="15.75" thickBot="1" x14ac:dyDescent="0.3">
      <c r="A125" s="14" t="s">
        <v>82</v>
      </c>
      <c r="B125" s="94"/>
      <c r="C125" s="94"/>
      <c r="D125" s="12"/>
      <c r="E125" s="49">
        <f>E120-E124</f>
        <v>411858</v>
      </c>
      <c r="F125" s="49">
        <f>F120-F124</f>
        <v>0</v>
      </c>
      <c r="H125" s="12"/>
      <c r="L125" s="27"/>
      <c r="M125" s="27"/>
      <c r="N125" s="27"/>
    </row>
    <row r="126" spans="1:16" ht="15.75" thickTop="1" x14ac:dyDescent="0.25">
      <c r="A126" s="12"/>
      <c r="B126" s="13"/>
      <c r="C126" s="13"/>
      <c r="D126" s="12"/>
      <c r="E126" s="12"/>
      <c r="F126" s="12"/>
      <c r="H126" s="12"/>
      <c r="L126" s="27"/>
      <c r="M126" s="27"/>
      <c r="N126" s="27"/>
    </row>
    <row r="127" spans="1:16" x14ac:dyDescent="0.25">
      <c r="A127" s="95" t="s">
        <v>83</v>
      </c>
      <c r="B127" s="95"/>
      <c r="C127" s="95"/>
      <c r="D127" s="96"/>
      <c r="E127" s="97"/>
      <c r="F127" s="98" t="s">
        <v>84</v>
      </c>
      <c r="G127" s="5"/>
      <c r="H127" s="12"/>
      <c r="L127" s="27"/>
      <c r="M127" s="27"/>
      <c r="N127" s="27"/>
    </row>
    <row r="128" spans="1:16" x14ac:dyDescent="0.25">
      <c r="A128" s="99"/>
      <c r="B128" s="99"/>
      <c r="C128" s="99"/>
      <c r="D128" s="99"/>
      <c r="E128" s="15">
        <v>2023</v>
      </c>
      <c r="F128" s="15">
        <v>2022</v>
      </c>
      <c r="H128" s="12"/>
      <c r="J128"/>
      <c r="L128" s="27"/>
      <c r="M128" s="27"/>
      <c r="N128" s="27"/>
    </row>
    <row r="129" spans="1:14" x14ac:dyDescent="0.25">
      <c r="A129" s="99" t="s">
        <v>85</v>
      </c>
      <c r="B129" s="99"/>
      <c r="C129" s="99"/>
      <c r="D129" s="99"/>
      <c r="E129" s="100">
        <v>36349293</v>
      </c>
      <c r="F129" s="13">
        <v>0</v>
      </c>
      <c r="G129" s="5"/>
      <c r="H129" s="12"/>
      <c r="L129" s="27"/>
      <c r="M129" s="27"/>
      <c r="N129" s="27"/>
    </row>
    <row r="130" spans="1:14" ht="15.75" thickBot="1" x14ac:dyDescent="0.3">
      <c r="A130" s="99"/>
      <c r="B130" s="101"/>
      <c r="C130" s="101"/>
      <c r="D130" s="101" t="s">
        <v>15</v>
      </c>
      <c r="E130" s="102">
        <f>E129</f>
        <v>36349293</v>
      </c>
      <c r="F130" s="102">
        <f>SUM(F129:F129)</f>
        <v>0</v>
      </c>
      <c r="G130" s="5"/>
      <c r="H130" s="12"/>
      <c r="L130" s="27"/>
      <c r="M130" s="27"/>
      <c r="N130" s="27"/>
    </row>
    <row r="131" spans="1:14" ht="15.75" thickTop="1" x14ac:dyDescent="0.25">
      <c r="A131" s="99"/>
      <c r="B131" s="101"/>
      <c r="C131" s="101"/>
      <c r="D131" s="101"/>
      <c r="E131" s="103"/>
      <c r="F131" s="104"/>
      <c r="G131" s="12"/>
      <c r="H131" s="104"/>
      <c r="L131" s="27"/>
      <c r="M131" s="27"/>
      <c r="N131" s="27"/>
    </row>
    <row r="132" spans="1:14" x14ac:dyDescent="0.25">
      <c r="A132" s="99"/>
      <c r="B132" s="101"/>
      <c r="C132" s="101"/>
      <c r="D132" s="101"/>
      <c r="E132" s="103"/>
      <c r="F132" s="104"/>
      <c r="G132" s="12"/>
      <c r="H132" s="104"/>
    </row>
    <row r="133" spans="1:14" x14ac:dyDescent="0.25">
      <c r="A133" s="14" t="s">
        <v>86</v>
      </c>
      <c r="B133" s="14"/>
      <c r="C133" s="14"/>
      <c r="D133" s="14"/>
      <c r="E133" s="26"/>
      <c r="F133" s="15"/>
      <c r="G133" s="15"/>
      <c r="H133" s="12"/>
    </row>
    <row r="134" spans="1:14" x14ac:dyDescent="0.25">
      <c r="A134" s="23" t="s">
        <v>87</v>
      </c>
      <c r="B134" s="23"/>
      <c r="C134" s="23"/>
      <c r="D134" s="34"/>
      <c r="E134" s="35"/>
      <c r="F134" s="25" t="s">
        <v>88</v>
      </c>
      <c r="H134" s="12"/>
    </row>
    <row r="135" spans="1:14" x14ac:dyDescent="0.25">
      <c r="A135" s="12" t="s">
        <v>89</v>
      </c>
      <c r="B135" s="14"/>
      <c r="C135" s="14"/>
      <c r="D135" s="12"/>
      <c r="E135" s="13"/>
      <c r="F135" s="15"/>
      <c r="G135" s="12"/>
      <c r="H135" s="12"/>
    </row>
    <row r="136" spans="1:14" x14ac:dyDescent="0.25">
      <c r="A136" s="14" t="s">
        <v>48</v>
      </c>
      <c r="B136" s="12"/>
      <c r="C136" s="12"/>
      <c r="D136" s="12"/>
      <c r="E136" s="15">
        <v>2023</v>
      </c>
      <c r="F136" s="15">
        <v>2022</v>
      </c>
      <c r="H136" s="12"/>
    </row>
    <row r="137" spans="1:14" x14ac:dyDescent="0.25">
      <c r="A137" s="12" t="s">
        <v>90</v>
      </c>
      <c r="B137" s="12"/>
      <c r="C137" s="12"/>
      <c r="D137" s="12"/>
      <c r="E137" s="13">
        <v>99513277.599999994</v>
      </c>
      <c r="F137" s="13">
        <v>0</v>
      </c>
      <c r="G137" s="13"/>
      <c r="H137" s="12"/>
    </row>
    <row r="138" spans="1:14" ht="15.75" thickBot="1" x14ac:dyDescent="0.3">
      <c r="A138" s="12" t="s">
        <v>91</v>
      </c>
      <c r="B138" s="12"/>
      <c r="C138" s="12" t="s">
        <v>92</v>
      </c>
      <c r="D138" s="12"/>
      <c r="E138" s="38">
        <v>1375684.3</v>
      </c>
      <c r="F138" s="13">
        <v>0</v>
      </c>
      <c r="G138" s="12"/>
      <c r="H138" s="12"/>
    </row>
    <row r="139" spans="1:14" ht="15.75" thickBot="1" x14ac:dyDescent="0.3">
      <c r="A139" s="15" t="s">
        <v>15</v>
      </c>
      <c r="B139" s="14"/>
      <c r="C139" s="14"/>
      <c r="D139" s="12"/>
      <c r="E139" s="21">
        <f>SUM(E137:E138)</f>
        <v>100888961.89999999</v>
      </c>
      <c r="F139" s="105">
        <f>SUM(F137:F138)</f>
        <v>0</v>
      </c>
      <c r="H139" s="12"/>
    </row>
    <row r="140" spans="1:14" ht="15.75" thickTop="1" x14ac:dyDescent="0.25">
      <c r="A140" s="12"/>
      <c r="B140" s="12"/>
      <c r="C140" s="12"/>
      <c r="D140" s="12"/>
      <c r="E140" s="13"/>
      <c r="F140" s="13"/>
      <c r="G140" s="13"/>
      <c r="H140" s="12"/>
    </row>
    <row r="141" spans="1:14" x14ac:dyDescent="0.25">
      <c r="A141" s="12"/>
      <c r="B141" s="12"/>
      <c r="C141" s="12"/>
      <c r="D141" s="12"/>
      <c r="E141" s="13"/>
      <c r="F141" s="13"/>
      <c r="G141" s="13"/>
      <c r="H141" s="12"/>
    </row>
    <row r="142" spans="1:14" x14ac:dyDescent="0.25">
      <c r="A142" s="12"/>
      <c r="B142" s="12"/>
      <c r="C142" s="12"/>
      <c r="D142" s="14"/>
      <c r="E142" s="13"/>
      <c r="F142" s="32"/>
      <c r="G142" s="32"/>
      <c r="H142" s="12"/>
    </row>
    <row r="143" spans="1:14" x14ac:dyDescent="0.25">
      <c r="A143" s="23" t="s">
        <v>93</v>
      </c>
      <c r="B143" s="23"/>
      <c r="C143" s="23"/>
      <c r="D143" s="23"/>
      <c r="E143" s="24"/>
      <c r="F143" s="25" t="s">
        <v>94</v>
      </c>
      <c r="H143" s="12"/>
    </row>
    <row r="144" spans="1:14" x14ac:dyDescent="0.25">
      <c r="A144" s="12" t="s">
        <v>95</v>
      </c>
      <c r="B144" s="14"/>
      <c r="C144" s="14"/>
      <c r="D144" s="14"/>
      <c r="E144" s="26"/>
      <c r="H144" s="12"/>
    </row>
    <row r="145" spans="1:8" x14ac:dyDescent="0.25">
      <c r="A145" s="12"/>
      <c r="B145" s="14"/>
      <c r="C145" s="14"/>
      <c r="D145" s="14"/>
      <c r="E145" s="15">
        <v>2023</v>
      </c>
      <c r="F145" s="15">
        <v>2022</v>
      </c>
      <c r="H145" s="12"/>
    </row>
    <row r="146" spans="1:8" x14ac:dyDescent="0.25">
      <c r="A146" s="12" t="s">
        <v>96</v>
      </c>
      <c r="B146" s="12"/>
      <c r="C146" s="12"/>
      <c r="D146" s="12"/>
      <c r="E146" s="13">
        <v>202156.2</v>
      </c>
      <c r="F146" s="13">
        <v>0</v>
      </c>
      <c r="G146" s="13"/>
      <c r="H146" s="13"/>
    </row>
    <row r="147" spans="1:8" x14ac:dyDescent="0.25">
      <c r="A147" s="12" t="s">
        <v>97</v>
      </c>
      <c r="B147" s="12"/>
      <c r="C147" s="12"/>
      <c r="D147" s="12"/>
      <c r="E147" s="13">
        <v>97317.9</v>
      </c>
      <c r="F147" s="13">
        <v>0</v>
      </c>
      <c r="G147" s="13"/>
      <c r="H147" s="13"/>
    </row>
    <row r="148" spans="1:8" ht="15.75" thickBot="1" x14ac:dyDescent="0.3">
      <c r="A148" s="12"/>
      <c r="B148" s="12"/>
      <c r="C148" s="12"/>
      <c r="D148" s="12"/>
      <c r="E148" s="49">
        <f>SUM(E146:E147)</f>
        <v>299474.09999999998</v>
      </c>
      <c r="F148" s="49">
        <v>0</v>
      </c>
      <c r="H148" s="26"/>
    </row>
    <row r="149" spans="1:8" ht="15.75" thickTop="1" x14ac:dyDescent="0.25">
      <c r="A149" s="14" t="s">
        <v>98</v>
      </c>
      <c r="B149" s="14"/>
      <c r="C149" s="14"/>
      <c r="D149" s="15"/>
      <c r="E149" s="13"/>
      <c r="F149" s="26"/>
      <c r="G149" s="26"/>
      <c r="H149" s="26"/>
    </row>
    <row r="150" spans="1:8" x14ac:dyDescent="0.25">
      <c r="A150" s="12"/>
      <c r="B150" s="12"/>
      <c r="C150" s="12"/>
      <c r="D150" s="12"/>
      <c r="E150" s="13"/>
      <c r="F150" s="13"/>
      <c r="G150" s="13"/>
      <c r="H150" s="12"/>
    </row>
    <row r="151" spans="1:8" x14ac:dyDescent="0.25">
      <c r="A151" s="12"/>
      <c r="B151" s="12"/>
      <c r="C151" s="12"/>
      <c r="D151" s="12"/>
      <c r="E151" s="13"/>
      <c r="F151" s="13"/>
      <c r="G151" s="13"/>
      <c r="H151" s="12"/>
    </row>
    <row r="152" spans="1:8" x14ac:dyDescent="0.25">
      <c r="A152" s="12"/>
      <c r="B152" s="12"/>
      <c r="C152" s="12"/>
      <c r="D152" s="12"/>
      <c r="E152" s="13"/>
      <c r="F152" s="13"/>
      <c r="G152" s="13"/>
      <c r="H152" s="12"/>
    </row>
    <row r="153" spans="1:8" x14ac:dyDescent="0.25">
      <c r="A153" s="12"/>
      <c r="B153" s="12"/>
      <c r="C153" s="12"/>
      <c r="D153" s="12"/>
      <c r="E153" s="13"/>
      <c r="F153" s="13"/>
      <c r="G153" s="13"/>
      <c r="H153" s="12"/>
    </row>
    <row r="154" spans="1:8" x14ac:dyDescent="0.25">
      <c r="A154" s="12"/>
      <c r="B154" s="12"/>
      <c r="C154" s="12"/>
      <c r="D154" s="12"/>
      <c r="E154" s="13"/>
      <c r="F154" s="13"/>
      <c r="G154" s="13"/>
      <c r="H154" s="12"/>
    </row>
    <row r="155" spans="1:8" x14ac:dyDescent="0.25">
      <c r="A155" s="23" t="s">
        <v>99</v>
      </c>
      <c r="B155" s="23"/>
      <c r="C155" s="23"/>
      <c r="D155" s="34"/>
      <c r="E155" s="35"/>
      <c r="F155" s="25" t="s">
        <v>100</v>
      </c>
      <c r="H155" s="12"/>
    </row>
    <row r="156" spans="1:8" x14ac:dyDescent="0.25">
      <c r="A156" s="12" t="s">
        <v>101</v>
      </c>
      <c r="B156" s="14"/>
      <c r="C156" s="14"/>
      <c r="D156" s="12"/>
      <c r="E156" s="13"/>
      <c r="F156" s="15"/>
      <c r="G156" s="15"/>
      <c r="H156" s="12"/>
    </row>
    <row r="157" spans="1:8" x14ac:dyDescent="0.25">
      <c r="A157" s="14" t="s">
        <v>48</v>
      </c>
      <c r="B157" s="12"/>
      <c r="C157" s="12"/>
      <c r="D157" s="12"/>
      <c r="E157" s="15">
        <v>2023</v>
      </c>
      <c r="F157" s="15">
        <v>2022</v>
      </c>
      <c r="H157" s="12"/>
    </row>
    <row r="158" spans="1:8" x14ac:dyDescent="0.25">
      <c r="A158" s="12" t="s">
        <v>102</v>
      </c>
      <c r="B158" s="12"/>
      <c r="C158" s="13"/>
      <c r="D158" s="12"/>
      <c r="E158" s="13">
        <v>1853020</v>
      </c>
      <c r="F158" s="13">
        <v>0</v>
      </c>
      <c r="H158" s="13"/>
    </row>
    <row r="159" spans="1:8" x14ac:dyDescent="0.25">
      <c r="A159" s="12" t="s">
        <v>103</v>
      </c>
      <c r="B159" s="12"/>
      <c r="C159" s="13"/>
      <c r="D159" s="12"/>
      <c r="E159" s="13">
        <v>47050</v>
      </c>
      <c r="F159" s="13">
        <v>0</v>
      </c>
      <c r="H159" s="13"/>
    </row>
    <row r="160" spans="1:8" x14ac:dyDescent="0.25">
      <c r="A160" s="12" t="s">
        <v>104</v>
      </c>
      <c r="B160" s="12"/>
      <c r="C160" s="13"/>
      <c r="D160" s="12"/>
      <c r="E160" s="13">
        <v>355548</v>
      </c>
      <c r="F160" s="13">
        <v>0</v>
      </c>
      <c r="H160" s="13"/>
    </row>
    <row r="161" spans="1:11" x14ac:dyDescent="0.25">
      <c r="A161" s="12" t="s">
        <v>105</v>
      </c>
      <c r="B161" s="12"/>
      <c r="C161" s="13"/>
      <c r="D161" s="12"/>
      <c r="E161" s="18">
        <v>2150</v>
      </c>
      <c r="F161" s="13">
        <v>0</v>
      </c>
      <c r="H161" s="12"/>
      <c r="K161" s="5"/>
    </row>
    <row r="162" spans="1:11" ht="15.75" thickBot="1" x14ac:dyDescent="0.3">
      <c r="A162" s="15" t="s">
        <v>15</v>
      </c>
      <c r="B162" s="14"/>
      <c r="C162" s="14"/>
      <c r="D162" s="12"/>
      <c r="E162" s="21">
        <f>SUM(E158:E161)</f>
        <v>2257768</v>
      </c>
      <c r="F162" s="20">
        <f>SUM(H158:H161)</f>
        <v>0</v>
      </c>
      <c r="H162" s="12"/>
    </row>
    <row r="163" spans="1:11" ht="15.75" thickTop="1" x14ac:dyDescent="0.25">
      <c r="A163" s="12"/>
      <c r="B163" s="12"/>
      <c r="C163" s="12"/>
      <c r="D163" s="12"/>
      <c r="E163" s="13"/>
      <c r="F163" s="12"/>
      <c r="G163" s="12"/>
      <c r="H163" s="12"/>
    </row>
    <row r="164" spans="1:11" x14ac:dyDescent="0.25">
      <c r="A164" s="23" t="s">
        <v>106</v>
      </c>
      <c r="B164" s="23"/>
      <c r="C164" s="23"/>
      <c r="D164" s="34"/>
      <c r="E164" s="35"/>
      <c r="F164" s="25" t="s">
        <v>107</v>
      </c>
      <c r="H164" s="12"/>
    </row>
    <row r="165" spans="1:11" x14ac:dyDescent="0.25">
      <c r="A165" s="12" t="s">
        <v>108</v>
      </c>
      <c r="B165" s="14"/>
      <c r="C165" s="14"/>
      <c r="D165" s="12"/>
      <c r="E165" s="13"/>
      <c r="F165" s="15"/>
      <c r="H165" s="12"/>
    </row>
    <row r="166" spans="1:11" x14ac:dyDescent="0.25">
      <c r="A166" s="14" t="s">
        <v>48</v>
      </c>
      <c r="B166" s="12"/>
      <c r="C166" s="12"/>
      <c r="D166" s="12"/>
      <c r="E166" s="15">
        <v>2023</v>
      </c>
      <c r="F166" s="14">
        <v>2022</v>
      </c>
      <c r="H166" s="12"/>
    </row>
    <row r="167" spans="1:11" x14ac:dyDescent="0.25">
      <c r="A167" s="14" t="s">
        <v>109</v>
      </c>
      <c r="B167" s="14"/>
      <c r="C167" s="14"/>
      <c r="D167" s="12"/>
      <c r="E167" s="106">
        <v>974159800.83000004</v>
      </c>
      <c r="F167" s="106">
        <v>0</v>
      </c>
      <c r="H167" s="12"/>
    </row>
    <row r="168" spans="1:11" ht="15.75" thickBot="1" x14ac:dyDescent="0.3">
      <c r="A168" s="15" t="s">
        <v>15</v>
      </c>
      <c r="B168" s="12"/>
      <c r="C168" s="12"/>
      <c r="D168" s="12"/>
      <c r="E168" s="107">
        <f>SUM(E167)</f>
        <v>974159800.83000004</v>
      </c>
      <c r="F168" s="49">
        <v>0</v>
      </c>
      <c r="H168" s="12"/>
    </row>
    <row r="169" spans="1:11" ht="15.75" thickTop="1" x14ac:dyDescent="0.25">
      <c r="A169" s="15"/>
      <c r="B169" s="12"/>
      <c r="C169" s="12"/>
      <c r="D169" s="12"/>
      <c r="E169" s="108"/>
      <c r="F169" s="51"/>
      <c r="H169" s="12"/>
    </row>
    <row r="170" spans="1:11" x14ac:dyDescent="0.25">
      <c r="A170" s="23" t="s">
        <v>110</v>
      </c>
      <c r="B170" s="23"/>
      <c r="C170" s="23"/>
      <c r="D170" s="34"/>
      <c r="E170" s="35"/>
      <c r="F170" s="25" t="s">
        <v>111</v>
      </c>
      <c r="H170" s="12"/>
    </row>
    <row r="171" spans="1:11" x14ac:dyDescent="0.25">
      <c r="A171" s="12" t="s">
        <v>112</v>
      </c>
      <c r="B171" s="12"/>
      <c r="C171" s="12"/>
      <c r="D171" s="12"/>
      <c r="H171" s="12"/>
    </row>
    <row r="172" spans="1:11" x14ac:dyDescent="0.25">
      <c r="A172" s="12"/>
      <c r="B172" s="12"/>
      <c r="C172" s="12"/>
      <c r="D172" s="12"/>
      <c r="E172" s="15">
        <v>2023</v>
      </c>
      <c r="F172" s="15">
        <v>2022</v>
      </c>
      <c r="H172" s="12"/>
    </row>
    <row r="173" spans="1:11" x14ac:dyDescent="0.25">
      <c r="A173" s="109" t="s">
        <v>113</v>
      </c>
      <c r="B173" s="12"/>
      <c r="C173" s="12"/>
      <c r="D173" s="12"/>
      <c r="E173" s="106">
        <f>'[1]ECANP-Cambio Patrimonio (2)'!E26</f>
        <v>81283839</v>
      </c>
      <c r="F173" s="110">
        <f>'[1] ERF-Rendimiento Financiero (2)'!E28</f>
        <v>0</v>
      </c>
      <c r="H173" s="106"/>
    </row>
    <row r="174" spans="1:11" x14ac:dyDescent="0.25">
      <c r="A174" s="109" t="s">
        <v>114</v>
      </c>
      <c r="B174" s="12"/>
      <c r="C174" s="12"/>
      <c r="D174" s="12"/>
      <c r="E174" s="110">
        <f>'[1]ECANP-Cambio Patrimonio (2)'!F25</f>
        <v>-130162177.52000004</v>
      </c>
      <c r="F174" s="110">
        <f>'[1] ERF-Rendimiento Financiero (2)'!E29</f>
        <v>0</v>
      </c>
      <c r="H174" s="110"/>
      <c r="K174" s="111"/>
    </row>
    <row r="175" spans="1:11" x14ac:dyDescent="0.25">
      <c r="A175" s="109" t="s">
        <v>115</v>
      </c>
      <c r="B175" s="12"/>
      <c r="C175" s="12"/>
      <c r="D175" s="12"/>
      <c r="E175" s="110">
        <f>'[1] ERF-Rendimiento Financiero (2)'!D30</f>
        <v>0</v>
      </c>
      <c r="F175" s="110">
        <f>'[1] ERF-Rendimiento Financiero (2)'!E30</f>
        <v>0</v>
      </c>
      <c r="H175" s="13"/>
    </row>
    <row r="176" spans="1:11" x14ac:dyDescent="0.25">
      <c r="A176" s="109" t="s">
        <v>116</v>
      </c>
      <c r="B176" s="12"/>
      <c r="C176" s="12"/>
      <c r="D176" s="12"/>
      <c r="E176" s="13">
        <v>338318303</v>
      </c>
      <c r="F176" s="110">
        <f>'[1] ERF-Rendimiento Financiero (2)'!E31</f>
        <v>0</v>
      </c>
      <c r="G176" s="5"/>
      <c r="H176" s="13"/>
      <c r="K176" s="27"/>
    </row>
    <row r="177" spans="1:11" ht="15.75" thickBot="1" x14ac:dyDescent="0.3">
      <c r="A177" s="112" t="s">
        <v>117</v>
      </c>
      <c r="B177" s="12"/>
      <c r="C177" s="12"/>
      <c r="D177" s="12"/>
      <c r="E177" s="49">
        <f>SUM(E173:E176)</f>
        <v>289439964.47999996</v>
      </c>
      <c r="F177" s="49">
        <f>SUM(H173:H176)</f>
        <v>0</v>
      </c>
      <c r="H177" s="12"/>
    </row>
    <row r="178" spans="1:11" ht="15.75" thickTop="1" x14ac:dyDescent="0.25">
      <c r="A178" s="112"/>
      <c r="B178" s="12"/>
      <c r="C178" s="12"/>
      <c r="D178" s="12"/>
      <c r="E178" s="13"/>
      <c r="F178" s="12"/>
      <c r="G178" s="12"/>
      <c r="H178" s="12"/>
      <c r="K178" s="27"/>
    </row>
    <row r="179" spans="1:11" x14ac:dyDescent="0.25">
      <c r="A179" s="112"/>
      <c r="B179" s="12"/>
      <c r="C179" s="12"/>
      <c r="D179" s="12"/>
      <c r="E179" s="13"/>
      <c r="F179" s="12"/>
      <c r="G179" s="12"/>
      <c r="H179" s="12"/>
      <c r="K179" s="27"/>
    </row>
    <row r="180" spans="1:11" x14ac:dyDescent="0.25">
      <c r="A180" s="112"/>
      <c r="B180" s="12"/>
      <c r="C180" s="12"/>
      <c r="D180" s="12"/>
      <c r="E180" s="13"/>
      <c r="F180" s="12"/>
      <c r="G180" s="12"/>
      <c r="H180" s="12"/>
      <c r="K180" s="27"/>
    </row>
    <row r="181" spans="1:11" x14ac:dyDescent="0.25">
      <c r="A181" s="112"/>
      <c r="B181" s="12"/>
      <c r="C181" s="12"/>
      <c r="D181" s="12"/>
      <c r="E181" s="13"/>
      <c r="F181" s="12"/>
      <c r="G181" s="12"/>
      <c r="H181" s="12"/>
      <c r="K181" s="27"/>
    </row>
    <row r="182" spans="1:11" x14ac:dyDescent="0.25">
      <c r="A182" s="112"/>
      <c r="B182" s="12"/>
      <c r="C182" s="12"/>
      <c r="D182" s="12"/>
      <c r="E182" s="13"/>
      <c r="F182" s="12"/>
      <c r="G182" s="12"/>
      <c r="H182" s="12"/>
      <c r="K182" s="27"/>
    </row>
    <row r="183" spans="1:11" x14ac:dyDescent="0.25">
      <c r="A183" s="12"/>
      <c r="B183" s="12"/>
      <c r="C183" s="12"/>
      <c r="D183" s="12"/>
      <c r="E183" s="13"/>
      <c r="F183" s="12"/>
      <c r="G183" s="12"/>
      <c r="H183" s="12"/>
    </row>
    <row r="184" spans="1:11" x14ac:dyDescent="0.25">
      <c r="A184" s="23" t="s">
        <v>118</v>
      </c>
      <c r="B184" s="23"/>
      <c r="C184" s="23"/>
      <c r="D184" s="23"/>
      <c r="E184" s="35"/>
      <c r="F184" s="25" t="s">
        <v>119</v>
      </c>
      <c r="H184" s="12"/>
    </row>
    <row r="185" spans="1:11" x14ac:dyDescent="0.25">
      <c r="A185" s="12" t="s">
        <v>120</v>
      </c>
      <c r="B185" s="14"/>
      <c r="C185" s="14"/>
      <c r="D185" s="14"/>
      <c r="E185" s="13"/>
      <c r="F185" s="15"/>
      <c r="G185" s="15"/>
      <c r="H185" s="12"/>
    </row>
    <row r="186" spans="1:11" x14ac:dyDescent="0.25">
      <c r="A186" s="15" t="s">
        <v>4</v>
      </c>
      <c r="B186" s="12"/>
      <c r="C186" s="12"/>
      <c r="D186" s="12"/>
      <c r="E186" s="15">
        <v>2023</v>
      </c>
      <c r="F186" s="15">
        <v>2022</v>
      </c>
      <c r="H186" s="12"/>
    </row>
    <row r="187" spans="1:11" x14ac:dyDescent="0.25">
      <c r="A187" s="113" t="s">
        <v>121</v>
      </c>
      <c r="B187" s="12"/>
      <c r="C187" s="12"/>
      <c r="D187" s="12"/>
      <c r="E187" s="13">
        <v>10658103.869999999</v>
      </c>
      <c r="F187" s="15"/>
      <c r="H187" s="12"/>
    </row>
    <row r="188" spans="1:11" x14ac:dyDescent="0.25">
      <c r="A188" s="113" t="s">
        <v>122</v>
      </c>
      <c r="B188" s="12"/>
      <c r="C188" s="12"/>
      <c r="D188" s="12"/>
      <c r="E188" s="13">
        <v>10336546</v>
      </c>
      <c r="F188" s="15"/>
      <c r="H188" s="12"/>
    </row>
    <row r="189" spans="1:11" x14ac:dyDescent="0.25">
      <c r="A189" s="16" t="s">
        <v>123</v>
      </c>
      <c r="B189" s="12"/>
      <c r="C189" s="12"/>
      <c r="D189" s="12"/>
      <c r="E189" s="13">
        <v>12583308.16</v>
      </c>
      <c r="F189" s="15"/>
      <c r="H189" s="12"/>
    </row>
    <row r="190" spans="1:11" x14ac:dyDescent="0.25">
      <c r="A190" s="16" t="s">
        <v>124</v>
      </c>
      <c r="B190" s="12"/>
      <c r="C190" s="12"/>
      <c r="D190" s="12"/>
      <c r="E190" s="13">
        <v>10251951</v>
      </c>
      <c r="F190" s="15"/>
      <c r="H190" s="12"/>
    </row>
    <row r="191" spans="1:11" x14ac:dyDescent="0.25">
      <c r="A191" s="16" t="s">
        <v>125</v>
      </c>
      <c r="B191" s="14"/>
      <c r="C191" s="14"/>
      <c r="D191" s="15"/>
      <c r="E191" s="13">
        <v>12127646</v>
      </c>
      <c r="F191" s="15"/>
      <c r="H191" s="12"/>
    </row>
    <row r="192" spans="1:11" x14ac:dyDescent="0.25">
      <c r="A192" s="16" t="s">
        <v>126</v>
      </c>
      <c r="B192" s="12"/>
      <c r="C192" s="12"/>
      <c r="D192" s="12"/>
      <c r="E192" s="13">
        <v>10833420</v>
      </c>
      <c r="F192" s="15"/>
      <c r="H192" s="12"/>
    </row>
    <row r="193" spans="1:12" x14ac:dyDescent="0.25">
      <c r="A193" s="16" t="s">
        <v>127</v>
      </c>
      <c r="E193" s="5">
        <v>12125624</v>
      </c>
      <c r="F193" s="110">
        <f>'[1] ERF-Rendimiento Financiero (2)'!E42</f>
        <v>0</v>
      </c>
      <c r="H193" s="12"/>
    </row>
    <row r="194" spans="1:12" x14ac:dyDescent="0.25">
      <c r="A194" s="16" t="s">
        <v>128</v>
      </c>
      <c r="E194" s="5">
        <v>13614446.029999999</v>
      </c>
      <c r="F194" s="110">
        <f>'[1] ERF-Rendimiento Financiero (2)'!E43</f>
        <v>0</v>
      </c>
      <c r="H194" s="12"/>
    </row>
    <row r="195" spans="1:12" x14ac:dyDescent="0.25">
      <c r="A195" s="16" t="s">
        <v>129</v>
      </c>
      <c r="E195" s="5">
        <v>14031446.48</v>
      </c>
      <c r="F195" s="110">
        <f>'[1] ERF-Rendimiento Financiero (2)'!E44</f>
        <v>0</v>
      </c>
      <c r="H195" s="12"/>
    </row>
    <row r="196" spans="1:12" x14ac:dyDescent="0.25">
      <c r="A196" s="16" t="s">
        <v>130</v>
      </c>
      <c r="E196" s="5">
        <v>13740998</v>
      </c>
      <c r="F196" s="110">
        <f>'[1] ERF-Rendimiento Financiero (2)'!E45</f>
        <v>0</v>
      </c>
      <c r="H196" s="12"/>
    </row>
    <row r="197" spans="1:12" x14ac:dyDescent="0.25">
      <c r="A197" s="16" t="s">
        <v>131</v>
      </c>
      <c r="E197" s="5">
        <v>12690251.33</v>
      </c>
      <c r="F197" s="110">
        <f>'[1] ERF-Rendimiento Financiero (2)'!E46</f>
        <v>0</v>
      </c>
      <c r="H197" s="12"/>
      <c r="L197" s="27"/>
    </row>
    <row r="198" spans="1:12" x14ac:dyDescent="0.25">
      <c r="A198" s="16" t="s">
        <v>132</v>
      </c>
      <c r="E198" s="28">
        <v>15027422.66</v>
      </c>
      <c r="F198" s="110">
        <f>'[1] ERF-Rendimiento Financiero (2)'!E47</f>
        <v>0</v>
      </c>
      <c r="H198" s="12"/>
      <c r="L198" s="27"/>
    </row>
    <row r="199" spans="1:12" ht="15.75" thickBot="1" x14ac:dyDescent="0.3">
      <c r="A199" s="15" t="s">
        <v>133</v>
      </c>
      <c r="B199" s="12"/>
      <c r="C199" s="12"/>
      <c r="D199" s="12"/>
      <c r="E199" s="114">
        <f>SUM(E187:E198)</f>
        <v>148021163.53</v>
      </c>
      <c r="F199" s="114">
        <f>SUM(F193:F198)</f>
        <v>0</v>
      </c>
      <c r="H199" s="12"/>
    </row>
    <row r="200" spans="1:12" x14ac:dyDescent="0.25">
      <c r="A200" s="12"/>
      <c r="B200" s="12"/>
      <c r="C200" s="12"/>
      <c r="D200" s="12"/>
      <c r="E200" s="13"/>
      <c r="F200" s="26"/>
      <c r="G200" s="26"/>
      <c r="H200" s="12"/>
    </row>
    <row r="201" spans="1:12" x14ac:dyDescent="0.25">
      <c r="A201" s="12"/>
      <c r="B201" s="12"/>
      <c r="C201" s="12"/>
      <c r="D201" s="12"/>
      <c r="E201" s="13"/>
      <c r="F201" s="26"/>
      <c r="G201" s="26"/>
      <c r="H201" s="22"/>
    </row>
    <row r="202" spans="1:12" x14ac:dyDescent="0.25">
      <c r="A202" s="12"/>
      <c r="B202" s="12"/>
      <c r="C202" s="12"/>
      <c r="D202" s="12"/>
      <c r="E202" s="13"/>
      <c r="F202" s="26"/>
      <c r="G202" s="26"/>
      <c r="H202" s="22"/>
    </row>
    <row r="203" spans="1:12" x14ac:dyDescent="0.25">
      <c r="A203" s="12"/>
      <c r="B203" s="12"/>
      <c r="C203" s="12"/>
      <c r="D203" s="12"/>
      <c r="E203" s="13"/>
      <c r="F203" s="26"/>
      <c r="G203" s="26"/>
      <c r="H203" s="22"/>
    </row>
    <row r="204" spans="1:12" x14ac:dyDescent="0.25">
      <c r="A204" s="12"/>
      <c r="B204" s="12"/>
      <c r="C204" s="12"/>
      <c r="D204" s="12"/>
      <c r="E204" s="13"/>
      <c r="F204" s="26"/>
      <c r="G204" s="26"/>
      <c r="H204" s="22"/>
    </row>
    <row r="205" spans="1:12" x14ac:dyDescent="0.25">
      <c r="A205" s="12"/>
      <c r="B205" s="12"/>
      <c r="C205" s="12"/>
      <c r="D205" s="12"/>
      <c r="E205" s="13"/>
      <c r="F205" s="26"/>
      <c r="G205" s="26"/>
      <c r="H205" s="22"/>
    </row>
    <row r="206" spans="1:12" x14ac:dyDescent="0.25">
      <c r="A206" s="12"/>
      <c r="B206" s="12"/>
      <c r="C206" s="12"/>
      <c r="D206" s="12"/>
      <c r="E206" s="13"/>
      <c r="F206" s="26"/>
      <c r="G206" s="26"/>
      <c r="H206" s="22"/>
    </row>
    <row r="207" spans="1:12" x14ac:dyDescent="0.25">
      <c r="A207" s="23" t="s">
        <v>134</v>
      </c>
      <c r="B207" s="34"/>
      <c r="C207" s="34"/>
      <c r="D207" s="34"/>
      <c r="E207" s="35"/>
      <c r="F207" s="25" t="s">
        <v>135</v>
      </c>
      <c r="H207" s="12"/>
    </row>
    <row r="208" spans="1:12" x14ac:dyDescent="0.25">
      <c r="A208" s="12" t="s">
        <v>136</v>
      </c>
      <c r="B208" s="12"/>
      <c r="C208" s="12"/>
      <c r="D208" s="12"/>
      <c r="E208" s="13"/>
      <c r="F208" s="26"/>
      <c r="G208" s="26"/>
      <c r="H208" s="12"/>
    </row>
    <row r="209" spans="1:9" x14ac:dyDescent="0.25">
      <c r="A209" s="15" t="s">
        <v>4</v>
      </c>
      <c r="B209" s="12"/>
      <c r="C209" s="12"/>
      <c r="D209" s="12"/>
      <c r="E209" s="13"/>
      <c r="F209" s="12"/>
      <c r="G209" s="12"/>
      <c r="H209" s="12"/>
    </row>
    <row r="210" spans="1:9" x14ac:dyDescent="0.25">
      <c r="A210" s="19" t="s">
        <v>137</v>
      </c>
      <c r="B210" s="14"/>
      <c r="C210" s="14"/>
      <c r="D210" s="14"/>
      <c r="E210" s="15">
        <v>2023</v>
      </c>
      <c r="F210" s="15">
        <v>2022</v>
      </c>
      <c r="H210" s="12"/>
    </row>
    <row r="211" spans="1:9" x14ac:dyDescent="0.25">
      <c r="A211" s="113" t="s">
        <v>121</v>
      </c>
      <c r="B211" s="12"/>
      <c r="C211" s="12"/>
      <c r="D211" s="12"/>
      <c r="E211" s="13">
        <v>1223333</v>
      </c>
      <c r="F211" s="15"/>
      <c r="H211" s="12"/>
    </row>
    <row r="212" spans="1:9" x14ac:dyDescent="0.25">
      <c r="A212" s="113" t="s">
        <v>122</v>
      </c>
      <c r="B212" s="12"/>
      <c r="C212" s="12"/>
      <c r="D212" s="12"/>
      <c r="E212" s="13">
        <v>1223333</v>
      </c>
      <c r="F212" s="15"/>
      <c r="H212" s="12"/>
    </row>
    <row r="213" spans="1:9" x14ac:dyDescent="0.25">
      <c r="A213" s="16" t="s">
        <v>123</v>
      </c>
      <c r="B213" s="12"/>
      <c r="C213" s="12"/>
      <c r="D213" s="12"/>
      <c r="E213" s="13">
        <v>1223333</v>
      </c>
      <c r="F213" s="15"/>
      <c r="H213" s="12"/>
    </row>
    <row r="214" spans="1:9" x14ac:dyDescent="0.25">
      <c r="A214" s="16" t="s">
        <v>124</v>
      </c>
      <c r="B214" s="12"/>
      <c r="C214" s="12"/>
      <c r="D214" s="12"/>
      <c r="E214" s="13">
        <v>1223333</v>
      </c>
      <c r="F214" s="15"/>
      <c r="H214" s="12"/>
    </row>
    <row r="215" spans="1:9" x14ac:dyDescent="0.25">
      <c r="A215" s="16" t="s">
        <v>125</v>
      </c>
      <c r="B215" s="12"/>
      <c r="C215" s="12"/>
      <c r="D215" s="12"/>
      <c r="E215" s="13">
        <v>1223333</v>
      </c>
      <c r="F215" s="15"/>
      <c r="H215" s="12"/>
    </row>
    <row r="216" spans="1:9" x14ac:dyDescent="0.25">
      <c r="A216" s="16" t="s">
        <v>126</v>
      </c>
      <c r="B216" s="12"/>
      <c r="C216" s="12"/>
      <c r="D216" s="12"/>
      <c r="E216" s="13">
        <f>1223333+1489568.64</f>
        <v>2712901.6399999997</v>
      </c>
      <c r="F216" s="15"/>
      <c r="H216" s="12"/>
    </row>
    <row r="217" spans="1:9" x14ac:dyDescent="0.25">
      <c r="A217" s="16" t="s">
        <v>127</v>
      </c>
      <c r="E217" s="13">
        <v>1223333</v>
      </c>
      <c r="F217" s="110">
        <f>'[1] ERF-Rendimiento Financiero (2)'!E56</f>
        <v>0</v>
      </c>
      <c r="H217" s="13"/>
    </row>
    <row r="218" spans="1:9" x14ac:dyDescent="0.25">
      <c r="A218" s="16" t="s">
        <v>128</v>
      </c>
      <c r="E218" s="13">
        <v>1223333</v>
      </c>
      <c r="F218" s="110">
        <f>'[1] ERF-Rendimiento Financiero (2)'!E57</f>
        <v>0</v>
      </c>
      <c r="H218" s="13"/>
    </row>
    <row r="219" spans="1:9" x14ac:dyDescent="0.25">
      <c r="A219" s="16" t="s">
        <v>129</v>
      </c>
      <c r="E219" s="13">
        <v>1223333</v>
      </c>
      <c r="F219" s="110">
        <f>'[1] ERF-Rendimiento Financiero (2)'!E58</f>
        <v>0</v>
      </c>
      <c r="H219" s="13"/>
    </row>
    <row r="220" spans="1:9" x14ac:dyDescent="0.25">
      <c r="A220" s="16" t="s">
        <v>130</v>
      </c>
      <c r="E220" s="13">
        <f>1223333+164464.99</f>
        <v>1387797.99</v>
      </c>
      <c r="F220" s="110">
        <f>'[1] ERF-Rendimiento Financiero (2)'!E59</f>
        <v>0</v>
      </c>
      <c r="H220" s="13"/>
    </row>
    <row r="221" spans="1:9" x14ac:dyDescent="0.25">
      <c r="A221" s="16" t="s">
        <v>131</v>
      </c>
      <c r="E221" s="13">
        <f>1223333+806050.01</f>
        <v>2029383.01</v>
      </c>
      <c r="F221" s="110">
        <f>'[1] ERF-Rendimiento Financiero (2)'!E60</f>
        <v>0</v>
      </c>
      <c r="H221" s="13"/>
    </row>
    <row r="222" spans="1:9" x14ac:dyDescent="0.25">
      <c r="A222" s="16" t="s">
        <v>132</v>
      </c>
      <c r="E222" s="13">
        <v>1223333</v>
      </c>
      <c r="F222" s="110">
        <f>'[1] ERF-Rendimiento Financiero (2)'!E61</f>
        <v>0</v>
      </c>
      <c r="H222" s="13"/>
      <c r="I222" s="115"/>
    </row>
    <row r="223" spans="1:9" ht="15.75" thickBot="1" x14ac:dyDescent="0.3">
      <c r="A223" s="15" t="s">
        <v>138</v>
      </c>
      <c r="B223" s="12"/>
      <c r="C223" s="12"/>
      <c r="D223" s="16" t="s">
        <v>139</v>
      </c>
      <c r="E223" s="116">
        <f>SUM(E211:E222)</f>
        <v>17140079.640000001</v>
      </c>
      <c r="F223" s="116">
        <f>'[1] ERF-Rendimiento Financiero (2)'!E62</f>
        <v>0</v>
      </c>
      <c r="H223" s="13"/>
      <c r="I223" s="117"/>
    </row>
    <row r="224" spans="1:9" x14ac:dyDescent="0.25">
      <c r="A224" s="19" t="s">
        <v>140</v>
      </c>
      <c r="B224" s="14"/>
      <c r="C224" s="14"/>
      <c r="D224" s="14"/>
      <c r="E224" s="13"/>
      <c r="F224" s="13"/>
      <c r="G224" s="26"/>
      <c r="H224" s="13"/>
    </row>
    <row r="225" spans="1:11" x14ac:dyDescent="0.25">
      <c r="A225" s="113" t="s">
        <v>121</v>
      </c>
      <c r="B225" s="12"/>
      <c r="C225" s="12"/>
      <c r="D225" s="12"/>
      <c r="E225" s="118">
        <v>10863252</v>
      </c>
      <c r="F225" s="13"/>
      <c r="G225" s="26"/>
      <c r="H225" s="13"/>
    </row>
    <row r="226" spans="1:11" x14ac:dyDescent="0.25">
      <c r="A226" s="113" t="s">
        <v>122</v>
      </c>
      <c r="B226" s="12"/>
      <c r="C226" s="12"/>
      <c r="D226" s="12"/>
      <c r="E226" s="118">
        <v>10863252</v>
      </c>
      <c r="F226" s="13"/>
      <c r="G226" s="26"/>
      <c r="H226" s="13"/>
    </row>
    <row r="227" spans="1:11" x14ac:dyDescent="0.25">
      <c r="A227" s="16" t="s">
        <v>123</v>
      </c>
      <c r="B227" s="12"/>
      <c r="C227" s="12"/>
      <c r="D227" s="12"/>
      <c r="E227" s="118">
        <v>10863252</v>
      </c>
      <c r="F227" s="13"/>
      <c r="G227" s="26"/>
      <c r="H227" s="13"/>
    </row>
    <row r="228" spans="1:11" x14ac:dyDescent="0.25">
      <c r="A228" s="16" t="s">
        <v>124</v>
      </c>
      <c r="B228" s="12"/>
      <c r="C228" s="12"/>
      <c r="D228" s="12"/>
      <c r="E228" s="118">
        <v>10863252</v>
      </c>
      <c r="F228" s="13"/>
      <c r="G228" s="26"/>
      <c r="H228" s="13"/>
    </row>
    <row r="229" spans="1:11" x14ac:dyDescent="0.25">
      <c r="A229" s="16" t="s">
        <v>125</v>
      </c>
      <c r="B229" s="12"/>
      <c r="C229" s="12"/>
      <c r="D229" s="12"/>
      <c r="E229" s="118">
        <v>10863252</v>
      </c>
      <c r="F229" s="13"/>
      <c r="G229" s="26"/>
      <c r="H229" s="13"/>
    </row>
    <row r="230" spans="1:11" x14ac:dyDescent="0.25">
      <c r="A230" s="16" t="s">
        <v>126</v>
      </c>
      <c r="B230" s="12"/>
      <c r="C230" s="12"/>
      <c r="D230" s="12"/>
      <c r="E230" s="118">
        <v>10863252</v>
      </c>
      <c r="F230" s="13"/>
      <c r="G230" s="26"/>
      <c r="H230" s="13"/>
    </row>
    <row r="231" spans="1:11" x14ac:dyDescent="0.25">
      <c r="A231" s="16" t="s">
        <v>127</v>
      </c>
      <c r="E231" s="118">
        <v>10863252</v>
      </c>
      <c r="F231" s="110">
        <f>'[1] ERF-Rendimiento Financiero (2)'!E65</f>
        <v>0</v>
      </c>
      <c r="H231" s="13"/>
      <c r="I231" s="117"/>
    </row>
    <row r="232" spans="1:11" x14ac:dyDescent="0.25">
      <c r="A232" s="16" t="s">
        <v>128</v>
      </c>
      <c r="E232" s="118">
        <v>10863252</v>
      </c>
      <c r="F232" s="110">
        <f>'[1] ERF-Rendimiento Financiero (2)'!E66</f>
        <v>0</v>
      </c>
      <c r="H232" s="13"/>
      <c r="I232" s="117"/>
    </row>
    <row r="233" spans="1:11" x14ac:dyDescent="0.25">
      <c r="A233" s="16" t="s">
        <v>129</v>
      </c>
      <c r="E233" s="118">
        <v>10863252</v>
      </c>
      <c r="F233" s="110">
        <f>'[1] ERF-Rendimiento Financiero (2)'!E67</f>
        <v>0</v>
      </c>
      <c r="H233" s="13"/>
      <c r="I233" s="117"/>
      <c r="J233" s="119"/>
    </row>
    <row r="234" spans="1:11" x14ac:dyDescent="0.25">
      <c r="A234" s="16" t="s">
        <v>130</v>
      </c>
      <c r="E234" s="118">
        <v>10863252</v>
      </c>
      <c r="F234" s="110">
        <f>'[1] ERF-Rendimiento Financiero (2)'!E68</f>
        <v>0</v>
      </c>
      <c r="H234" s="13"/>
      <c r="I234" s="117"/>
    </row>
    <row r="235" spans="1:11" x14ac:dyDescent="0.25">
      <c r="A235" s="16" t="s">
        <v>131</v>
      </c>
      <c r="E235" s="118">
        <v>10863252</v>
      </c>
      <c r="F235" s="110">
        <f>'[1] ERF-Rendimiento Financiero (2)'!E69</f>
        <v>0</v>
      </c>
      <c r="H235" s="13"/>
      <c r="I235" s="117"/>
    </row>
    <row r="236" spans="1:11" x14ac:dyDescent="0.25">
      <c r="A236" s="16" t="s">
        <v>132</v>
      </c>
      <c r="E236" s="118">
        <v>10863252</v>
      </c>
      <c r="F236" s="120">
        <f>SUM(H232:H236)</f>
        <v>0</v>
      </c>
      <c r="H236" s="13"/>
      <c r="I236" s="115"/>
    </row>
    <row r="237" spans="1:11" ht="15.75" thickBot="1" x14ac:dyDescent="0.3">
      <c r="A237" s="15" t="s">
        <v>141</v>
      </c>
      <c r="B237" s="12"/>
      <c r="C237" s="12"/>
      <c r="D237" s="16" t="s">
        <v>139</v>
      </c>
      <c r="E237" s="116">
        <f>SUM(E225:E236)</f>
        <v>130359024</v>
      </c>
      <c r="F237" s="114">
        <f>SUM(H233:H237)</f>
        <v>0</v>
      </c>
      <c r="H237" s="12"/>
    </row>
    <row r="238" spans="1:11" x14ac:dyDescent="0.25">
      <c r="A238" s="19" t="s">
        <v>142</v>
      </c>
      <c r="B238" s="14"/>
      <c r="C238" s="14"/>
      <c r="D238" s="12"/>
      <c r="E238" s="13"/>
      <c r="F238" s="26"/>
      <c r="G238" s="13"/>
      <c r="H238" s="12"/>
      <c r="J238" s="117"/>
      <c r="K238" s="117"/>
    </row>
    <row r="239" spans="1:11" x14ac:dyDescent="0.25">
      <c r="A239" s="113" t="s">
        <v>121</v>
      </c>
      <c r="B239" s="12"/>
      <c r="C239" s="12"/>
      <c r="D239" s="12"/>
      <c r="E239" s="13">
        <v>0</v>
      </c>
      <c r="F239" s="26"/>
      <c r="G239" s="13"/>
      <c r="H239" s="12"/>
      <c r="J239" s="117"/>
      <c r="K239" s="117"/>
    </row>
    <row r="240" spans="1:11" x14ac:dyDescent="0.25">
      <c r="A240" s="113" t="s">
        <v>122</v>
      </c>
      <c r="B240" s="12"/>
      <c r="C240" s="12"/>
      <c r="D240" s="12"/>
      <c r="E240" s="13">
        <v>6000000</v>
      </c>
      <c r="F240" s="26"/>
      <c r="G240" s="13"/>
      <c r="H240" s="12"/>
      <c r="J240" s="117"/>
      <c r="K240" s="117"/>
    </row>
    <row r="241" spans="1:11" x14ac:dyDescent="0.25">
      <c r="A241" s="16" t="s">
        <v>123</v>
      </c>
      <c r="B241" s="12"/>
      <c r="C241" s="12"/>
      <c r="D241" s="12"/>
      <c r="E241" s="13">
        <f>6000000+6000000</f>
        <v>12000000</v>
      </c>
      <c r="F241" s="26"/>
      <c r="G241" s="13"/>
      <c r="H241" s="12"/>
      <c r="J241" s="117"/>
      <c r="K241" s="117"/>
    </row>
    <row r="242" spans="1:11" x14ac:dyDescent="0.25">
      <c r="A242" s="16" t="s">
        <v>124</v>
      </c>
      <c r="B242" s="12"/>
      <c r="C242" s="12"/>
      <c r="D242" s="12"/>
      <c r="E242" s="13">
        <v>6000000</v>
      </c>
      <c r="F242" s="26"/>
      <c r="G242" s="13"/>
      <c r="H242" s="12"/>
      <c r="J242" s="117"/>
      <c r="K242" s="117"/>
    </row>
    <row r="243" spans="1:11" x14ac:dyDescent="0.25">
      <c r="A243" s="16" t="s">
        <v>125</v>
      </c>
      <c r="B243" s="12"/>
      <c r="C243" s="12"/>
      <c r="D243" s="12"/>
      <c r="E243" s="13">
        <v>6000000</v>
      </c>
      <c r="F243" s="26"/>
      <c r="G243" s="13"/>
      <c r="H243" s="12"/>
      <c r="J243" s="117"/>
      <c r="K243" s="117"/>
    </row>
    <row r="244" spans="1:11" x14ac:dyDescent="0.25">
      <c r="A244" s="16" t="s">
        <v>126</v>
      </c>
      <c r="B244" s="12"/>
      <c r="C244" s="12"/>
      <c r="D244" s="12"/>
      <c r="E244" s="13">
        <v>6000000</v>
      </c>
      <c r="F244" s="26"/>
      <c r="G244" s="13"/>
      <c r="H244" s="12"/>
      <c r="J244" s="117"/>
      <c r="K244" s="117"/>
    </row>
    <row r="245" spans="1:11" x14ac:dyDescent="0.25">
      <c r="A245" s="16" t="s">
        <v>127</v>
      </c>
      <c r="E245" s="5">
        <v>0</v>
      </c>
      <c r="F245" s="13">
        <v>0</v>
      </c>
      <c r="H245" s="12"/>
    </row>
    <row r="246" spans="1:11" x14ac:dyDescent="0.25">
      <c r="A246" s="16" t="s">
        <v>128</v>
      </c>
      <c r="E246" s="5">
        <v>0</v>
      </c>
      <c r="F246" s="13">
        <v>0</v>
      </c>
      <c r="H246" s="13"/>
    </row>
    <row r="247" spans="1:11" x14ac:dyDescent="0.25">
      <c r="A247" s="16" t="s">
        <v>129</v>
      </c>
      <c r="E247" s="5">
        <v>0</v>
      </c>
      <c r="F247" s="13">
        <v>0</v>
      </c>
      <c r="H247" s="13"/>
    </row>
    <row r="248" spans="1:11" x14ac:dyDescent="0.25">
      <c r="A248" s="16" t="s">
        <v>130</v>
      </c>
      <c r="E248" s="5">
        <v>0</v>
      </c>
      <c r="F248" s="13">
        <v>0</v>
      </c>
      <c r="H248" s="13"/>
    </row>
    <row r="249" spans="1:11" x14ac:dyDescent="0.25">
      <c r="A249" s="16" t="s">
        <v>131</v>
      </c>
      <c r="E249" s="5">
        <v>0</v>
      </c>
      <c r="F249" s="13">
        <v>0</v>
      </c>
      <c r="H249" s="13"/>
    </row>
    <row r="250" spans="1:11" x14ac:dyDescent="0.25">
      <c r="A250" s="16" t="s">
        <v>132</v>
      </c>
      <c r="E250" s="5">
        <v>50000000</v>
      </c>
      <c r="F250" s="13">
        <v>0</v>
      </c>
      <c r="H250" s="13"/>
      <c r="I250" s="117"/>
    </row>
    <row r="251" spans="1:11" x14ac:dyDescent="0.25">
      <c r="A251" s="15" t="s">
        <v>143</v>
      </c>
      <c r="B251" s="12"/>
      <c r="C251" s="12"/>
      <c r="D251" s="16" t="s">
        <v>139</v>
      </c>
      <c r="E251" s="51">
        <f>SUM(E239:E250)</f>
        <v>86000000</v>
      </c>
      <c r="F251" s="51">
        <f>SUM(H247:H250)</f>
        <v>0</v>
      </c>
      <c r="H251" s="12"/>
    </row>
    <row r="252" spans="1:11" ht="15.75" thickBot="1" x14ac:dyDescent="0.3">
      <c r="A252" s="19" t="s">
        <v>144</v>
      </c>
      <c r="B252" s="14"/>
      <c r="C252" s="14"/>
      <c r="D252" s="14"/>
      <c r="E252" s="49">
        <f>E223+E251+E237</f>
        <v>233499103.63999999</v>
      </c>
      <c r="F252" s="49">
        <f>F251+F236+H223</f>
        <v>0</v>
      </c>
      <c r="H252" s="12"/>
      <c r="K252" s="27"/>
    </row>
    <row r="253" spans="1:11" ht="15.75" thickTop="1" x14ac:dyDescent="0.25">
      <c r="A253" s="23" t="s">
        <v>145</v>
      </c>
      <c r="B253" s="34"/>
      <c r="C253" s="34"/>
      <c r="D253" s="34"/>
      <c r="E253" s="35"/>
      <c r="F253" s="121" t="s">
        <v>146</v>
      </c>
      <c r="G253" s="51"/>
      <c r="H253" s="12"/>
    </row>
    <row r="254" spans="1:11" x14ac:dyDescent="0.25">
      <c r="A254" s="12" t="s">
        <v>147</v>
      </c>
      <c r="B254" s="12"/>
      <c r="C254" s="12"/>
      <c r="D254" s="12"/>
      <c r="E254" s="13"/>
      <c r="F254" s="122"/>
      <c r="G254" s="51"/>
      <c r="H254" s="12"/>
    </row>
    <row r="255" spans="1:11" x14ac:dyDescent="0.25">
      <c r="A255" s="15" t="s">
        <v>4</v>
      </c>
      <c r="B255" s="12"/>
      <c r="C255" s="12"/>
      <c r="D255" s="12"/>
      <c r="E255" s="15">
        <v>2023</v>
      </c>
      <c r="F255" s="15">
        <v>2022</v>
      </c>
      <c r="G255" s="51"/>
      <c r="H255" s="12"/>
    </row>
    <row r="256" spans="1:11" ht="12.75" customHeight="1" x14ac:dyDescent="0.25">
      <c r="A256" s="12" t="s">
        <v>148</v>
      </c>
      <c r="B256" s="12"/>
      <c r="C256" s="12"/>
      <c r="D256" s="12"/>
      <c r="E256" s="13">
        <v>91151654.969999999</v>
      </c>
      <c r="F256" s="13">
        <v>0</v>
      </c>
      <c r="G256" s="13"/>
      <c r="H256" s="12"/>
    </row>
    <row r="257" spans="1:11" ht="12.75" customHeight="1" x14ac:dyDescent="0.25">
      <c r="A257" s="12" t="s">
        <v>149</v>
      </c>
      <c r="B257" s="12"/>
      <c r="C257" s="12"/>
      <c r="D257" s="12"/>
      <c r="E257" s="13">
        <v>9114522.2400000002</v>
      </c>
      <c r="F257" s="13">
        <v>0</v>
      </c>
      <c r="G257" s="13"/>
      <c r="H257" s="12"/>
    </row>
    <row r="258" spans="1:11" ht="12.75" customHeight="1" x14ac:dyDescent="0.25">
      <c r="A258" s="12" t="s">
        <v>150</v>
      </c>
      <c r="B258" s="12"/>
      <c r="C258" s="12"/>
      <c r="D258" s="12"/>
      <c r="E258" s="13">
        <v>283500</v>
      </c>
      <c r="F258" s="13"/>
      <c r="G258" s="13"/>
      <c r="H258" s="12"/>
    </row>
    <row r="259" spans="1:11" ht="12.75" customHeight="1" x14ac:dyDescent="0.25">
      <c r="A259" s="12" t="s">
        <v>151</v>
      </c>
      <c r="B259" s="12"/>
      <c r="C259" s="12"/>
      <c r="D259" s="12"/>
      <c r="E259" s="13">
        <v>1568841.08</v>
      </c>
      <c r="F259" s="13">
        <v>0</v>
      </c>
      <c r="G259" s="13"/>
      <c r="H259" s="12"/>
    </row>
    <row r="260" spans="1:11" ht="12.75" customHeight="1" x14ac:dyDescent="0.25">
      <c r="A260" s="12" t="s">
        <v>152</v>
      </c>
      <c r="B260" s="12"/>
      <c r="C260" s="12"/>
      <c r="D260" s="12"/>
      <c r="E260" s="13">
        <v>86500</v>
      </c>
      <c r="F260" s="13">
        <v>0</v>
      </c>
      <c r="G260" s="13"/>
      <c r="H260" s="12"/>
    </row>
    <row r="261" spans="1:11" ht="12.75" customHeight="1" x14ac:dyDescent="0.25">
      <c r="A261" s="12" t="s">
        <v>153</v>
      </c>
      <c r="B261" s="14"/>
      <c r="C261" s="14"/>
      <c r="D261" s="12"/>
      <c r="E261" s="13">
        <v>2945572.55</v>
      </c>
      <c r="F261" s="13">
        <v>0</v>
      </c>
      <c r="G261" s="13"/>
      <c r="H261" s="12"/>
    </row>
    <row r="262" spans="1:11" ht="12.75" customHeight="1" x14ac:dyDescent="0.25">
      <c r="A262" s="12" t="s">
        <v>154</v>
      </c>
      <c r="B262" s="14"/>
      <c r="C262" s="14"/>
      <c r="D262" s="12"/>
      <c r="E262" s="13">
        <v>95870.97</v>
      </c>
      <c r="F262" s="13">
        <v>0</v>
      </c>
      <c r="G262" s="13"/>
      <c r="H262" s="12"/>
    </row>
    <row r="263" spans="1:11" ht="12.75" customHeight="1" x14ac:dyDescent="0.25">
      <c r="A263" s="12" t="s">
        <v>155</v>
      </c>
      <c r="B263" s="12"/>
      <c r="C263" s="12"/>
      <c r="D263" s="12"/>
      <c r="E263" s="123">
        <v>3434845.62</v>
      </c>
      <c r="F263" s="13">
        <v>0</v>
      </c>
      <c r="G263" s="22"/>
      <c r="H263" s="12"/>
    </row>
    <row r="264" spans="1:11" ht="18.75" customHeight="1" x14ac:dyDescent="0.25">
      <c r="A264" s="14" t="s">
        <v>139</v>
      </c>
      <c r="B264" s="12"/>
      <c r="C264" s="12"/>
      <c r="D264" s="12"/>
      <c r="E264" s="32">
        <f>SUM(E256:E263)</f>
        <v>108681307.42999999</v>
      </c>
      <c r="F264" s="26">
        <f>SUM(F256:F263)</f>
        <v>0</v>
      </c>
      <c r="G264" s="124"/>
      <c r="H264" s="12"/>
    </row>
    <row r="265" spans="1:11" ht="18.75" customHeight="1" x14ac:dyDescent="0.25">
      <c r="A265" s="14"/>
      <c r="B265" s="12"/>
      <c r="C265" s="12"/>
      <c r="D265" s="12"/>
      <c r="E265" s="32"/>
      <c r="F265" s="26"/>
      <c r="G265" s="124"/>
      <c r="H265" s="12"/>
    </row>
    <row r="266" spans="1:11" ht="18.75" customHeight="1" x14ac:dyDescent="0.25">
      <c r="H266" s="12"/>
    </row>
    <row r="267" spans="1:11" x14ac:dyDescent="0.25">
      <c r="H267" s="12"/>
      <c r="K267" s="125"/>
    </row>
    <row r="268" spans="1:11" x14ac:dyDescent="0.25">
      <c r="H268" s="12"/>
      <c r="K268" s="125"/>
    </row>
    <row r="269" spans="1:11" x14ac:dyDescent="0.25">
      <c r="H269" s="12"/>
      <c r="J269" s="27"/>
      <c r="K269" s="125"/>
    </row>
    <row r="270" spans="1:11" x14ac:dyDescent="0.25">
      <c r="H270" s="12"/>
      <c r="J270" s="27"/>
      <c r="K270" s="125"/>
    </row>
    <row r="271" spans="1:11" x14ac:dyDescent="0.25">
      <c r="H271" s="12"/>
      <c r="J271" s="27"/>
      <c r="K271" s="125"/>
    </row>
    <row r="272" spans="1:11" x14ac:dyDescent="0.25">
      <c r="H272" s="12"/>
      <c r="J272" s="27"/>
      <c r="K272" s="125"/>
    </row>
    <row r="273" spans="1:11" x14ac:dyDescent="0.25">
      <c r="A273" s="14" t="s">
        <v>156</v>
      </c>
      <c r="B273" s="14"/>
      <c r="C273" s="14"/>
      <c r="D273" s="14"/>
      <c r="E273" s="13"/>
      <c r="F273" s="32"/>
      <c r="G273" s="32"/>
      <c r="H273" s="26"/>
    </row>
    <row r="274" spans="1:11" x14ac:dyDescent="0.25">
      <c r="A274" s="12" t="s">
        <v>157</v>
      </c>
      <c r="B274" s="12"/>
      <c r="C274" s="12"/>
      <c r="D274" s="12"/>
      <c r="E274" s="13">
        <v>7747553.0200000005</v>
      </c>
      <c r="F274" s="13">
        <v>0</v>
      </c>
      <c r="G274" s="13"/>
      <c r="H274" s="13"/>
    </row>
    <row r="275" spans="1:11" x14ac:dyDescent="0.25">
      <c r="A275" s="12" t="s">
        <v>158</v>
      </c>
      <c r="B275" s="12"/>
      <c r="C275" s="12"/>
      <c r="D275" s="12"/>
      <c r="E275" s="13">
        <v>7761620.790000001</v>
      </c>
      <c r="F275" s="13">
        <v>0</v>
      </c>
      <c r="G275" s="13"/>
      <c r="H275" s="13"/>
    </row>
    <row r="276" spans="1:11" x14ac:dyDescent="0.25">
      <c r="A276" s="12" t="s">
        <v>159</v>
      </c>
      <c r="B276" s="12"/>
      <c r="C276" s="12"/>
      <c r="D276" s="12"/>
      <c r="E276" s="18">
        <v>1279687.2799999998</v>
      </c>
      <c r="F276" s="13">
        <v>0</v>
      </c>
      <c r="G276" s="5"/>
      <c r="H276" s="14"/>
      <c r="J276"/>
    </row>
    <row r="277" spans="1:11" x14ac:dyDescent="0.25">
      <c r="A277" s="14" t="s">
        <v>139</v>
      </c>
      <c r="B277" s="12"/>
      <c r="C277" s="12"/>
      <c r="D277" s="12"/>
      <c r="E277" s="126">
        <f>SUM(E274:E276)</f>
        <v>16788861.090000004</v>
      </c>
      <c r="F277" s="126">
        <f>SUM(H274:H276)</f>
        <v>0</v>
      </c>
      <c r="G277" s="27"/>
      <c r="H277" s="22"/>
    </row>
    <row r="278" spans="1:11" ht="15.75" thickBot="1" x14ac:dyDescent="0.3">
      <c r="A278" s="14" t="s">
        <v>160</v>
      </c>
      <c r="B278" s="14"/>
      <c r="C278" s="12"/>
      <c r="D278" s="12"/>
      <c r="E278" s="20">
        <f>E264+E277</f>
        <v>125470168.52</v>
      </c>
      <c r="F278" s="20">
        <f>F277+F264</f>
        <v>0</v>
      </c>
      <c r="H278" s="12"/>
    </row>
    <row r="279" spans="1:11" ht="15.75" thickTop="1" x14ac:dyDescent="0.25">
      <c r="A279" s="14"/>
      <c r="B279" s="14"/>
      <c r="C279" s="12"/>
      <c r="D279" s="12"/>
      <c r="E279" s="13"/>
      <c r="F279" s="51"/>
      <c r="G279" s="26"/>
      <c r="H279" s="51"/>
    </row>
    <row r="280" spans="1:11" x14ac:dyDescent="0.25">
      <c r="A280" s="14"/>
      <c r="B280" s="14"/>
      <c r="C280" s="12"/>
      <c r="D280" s="12"/>
      <c r="E280" s="13"/>
      <c r="F280" s="51"/>
      <c r="G280" s="26"/>
      <c r="H280" s="51"/>
    </row>
    <row r="281" spans="1:11" x14ac:dyDescent="0.25">
      <c r="A281" s="23" t="s">
        <v>161</v>
      </c>
      <c r="B281" s="23"/>
      <c r="C281" s="34"/>
      <c r="D281" s="34"/>
      <c r="E281" s="35"/>
      <c r="F281" s="25" t="s">
        <v>162</v>
      </c>
      <c r="H281" s="12"/>
    </row>
    <row r="282" spans="1:11" x14ac:dyDescent="0.25">
      <c r="A282" s="12" t="s">
        <v>163</v>
      </c>
      <c r="B282" s="12"/>
      <c r="C282" s="12"/>
      <c r="D282" s="12"/>
      <c r="E282" s="15">
        <v>2023</v>
      </c>
      <c r="F282" s="15">
        <v>2022</v>
      </c>
      <c r="H282" s="12"/>
    </row>
    <row r="283" spans="1:11" x14ac:dyDescent="0.25">
      <c r="A283" s="12" t="s">
        <v>164</v>
      </c>
      <c r="B283" s="12"/>
      <c r="C283" s="12"/>
      <c r="D283" s="12"/>
      <c r="E283" s="127">
        <v>221500</v>
      </c>
      <c r="F283" s="13">
        <v>0</v>
      </c>
      <c r="G283" s="30"/>
      <c r="H283" s="12"/>
    </row>
    <row r="284" spans="1:11" ht="15.75" thickBot="1" x14ac:dyDescent="0.3">
      <c r="A284" s="12"/>
      <c r="B284" s="12"/>
      <c r="C284" s="12"/>
      <c r="D284" s="12"/>
      <c r="E284" s="20">
        <f>E283</f>
        <v>221500</v>
      </c>
      <c r="F284" s="20">
        <v>0</v>
      </c>
      <c r="H284" s="12"/>
    </row>
    <row r="285" spans="1:11" ht="15.75" thickTop="1" x14ac:dyDescent="0.25">
      <c r="A285" s="14"/>
      <c r="B285" s="14"/>
      <c r="C285" s="12"/>
      <c r="D285" s="12"/>
      <c r="E285" s="13"/>
      <c r="F285" s="51"/>
      <c r="G285" s="51"/>
      <c r="H285" s="12"/>
    </row>
    <row r="286" spans="1:11" x14ac:dyDescent="0.25">
      <c r="A286" s="23" t="s">
        <v>165</v>
      </c>
      <c r="B286" s="34"/>
      <c r="C286" s="34"/>
      <c r="D286" s="34"/>
      <c r="E286" s="35"/>
      <c r="F286" s="121" t="s">
        <v>166</v>
      </c>
      <c r="H286" s="12"/>
      <c r="K286" s="128"/>
    </row>
    <row r="287" spans="1:11" x14ac:dyDescent="0.25">
      <c r="A287" s="15" t="s">
        <v>4</v>
      </c>
      <c r="B287" s="12"/>
      <c r="C287" s="12"/>
      <c r="D287" s="12"/>
      <c r="E287" s="15">
        <v>2023</v>
      </c>
      <c r="F287" s="15">
        <v>2022</v>
      </c>
      <c r="H287" s="12"/>
      <c r="K287" s="129"/>
    </row>
    <row r="288" spans="1:11" x14ac:dyDescent="0.25">
      <c r="A288" s="12" t="s">
        <v>34</v>
      </c>
      <c r="B288" s="12"/>
      <c r="C288" s="12"/>
      <c r="D288" s="12"/>
      <c r="E288" s="13">
        <f>2850829.23+3546569.07</f>
        <v>6397398.2999999998</v>
      </c>
      <c r="F288" s="13">
        <v>0</v>
      </c>
      <c r="G288" s="13"/>
      <c r="H288" s="13"/>
      <c r="K288" s="129"/>
    </row>
    <row r="289" spans="1:11" x14ac:dyDescent="0.25">
      <c r="A289" s="12" t="s">
        <v>167</v>
      </c>
      <c r="B289" s="12"/>
      <c r="C289" s="12"/>
      <c r="D289" s="12"/>
      <c r="E289" s="13">
        <f>4701314.92+26648.82</f>
        <v>4727963.74</v>
      </c>
      <c r="F289" s="13">
        <v>0</v>
      </c>
      <c r="G289" s="13"/>
      <c r="H289" s="13"/>
      <c r="K289" s="129"/>
    </row>
    <row r="290" spans="1:11" x14ac:dyDescent="0.25">
      <c r="A290" s="12" t="s">
        <v>168</v>
      </c>
      <c r="B290" s="12"/>
      <c r="C290" s="12"/>
      <c r="D290" s="12"/>
      <c r="E290" s="13">
        <f>1693833.71</f>
        <v>1693833.71</v>
      </c>
      <c r="F290" s="13">
        <v>0</v>
      </c>
      <c r="G290" s="13"/>
      <c r="H290" s="13"/>
      <c r="K290" s="129"/>
    </row>
    <row r="291" spans="1:11" x14ac:dyDescent="0.25">
      <c r="A291" s="12" t="s">
        <v>169</v>
      </c>
      <c r="B291" s="12"/>
      <c r="C291" s="12"/>
      <c r="D291" s="12"/>
      <c r="E291" s="13">
        <f>5166823.31+2909638.3</f>
        <v>8076461.6099999994</v>
      </c>
      <c r="F291" s="13">
        <v>0</v>
      </c>
      <c r="G291" s="13"/>
      <c r="H291" s="13"/>
      <c r="K291" s="129"/>
    </row>
    <row r="292" spans="1:11" x14ac:dyDescent="0.25">
      <c r="A292" s="12" t="s">
        <v>170</v>
      </c>
      <c r="B292" s="12"/>
      <c r="C292" s="12"/>
      <c r="D292" s="12"/>
      <c r="E292" s="13">
        <f>309128.6+966398</f>
        <v>1275526.6000000001</v>
      </c>
      <c r="F292" s="13">
        <v>0</v>
      </c>
      <c r="G292" s="13"/>
      <c r="H292" s="13"/>
      <c r="K292" s="129"/>
    </row>
    <row r="293" spans="1:11" x14ac:dyDescent="0.25">
      <c r="A293" s="12" t="s">
        <v>171</v>
      </c>
      <c r="B293" s="12"/>
      <c r="C293" s="12"/>
      <c r="D293" s="12"/>
      <c r="E293" s="13">
        <f>1564492.45+13156868.12</f>
        <v>14721360.569999998</v>
      </c>
      <c r="F293" s="13">
        <v>0</v>
      </c>
      <c r="G293" s="13"/>
      <c r="H293" s="13"/>
      <c r="K293" s="129"/>
    </row>
    <row r="294" spans="1:11" x14ac:dyDescent="0.25">
      <c r="A294" s="12" t="s">
        <v>172</v>
      </c>
      <c r="B294" s="12"/>
      <c r="C294" s="12"/>
      <c r="D294" s="12"/>
      <c r="E294" s="13">
        <f>1179482.03+904395.93</f>
        <v>2083877.96</v>
      </c>
      <c r="F294" s="13">
        <v>0</v>
      </c>
      <c r="G294" s="13"/>
      <c r="H294" s="13"/>
      <c r="K294" s="129"/>
    </row>
    <row r="295" spans="1:11" x14ac:dyDescent="0.25">
      <c r="A295" s="12" t="s">
        <v>173</v>
      </c>
      <c r="B295" s="12"/>
      <c r="C295" s="12"/>
      <c r="D295" s="12"/>
      <c r="E295" s="13">
        <f>3658782.29+2172299.84</f>
        <v>5831082.1299999999</v>
      </c>
      <c r="F295" s="13">
        <v>0</v>
      </c>
      <c r="G295" s="13"/>
      <c r="H295" s="13"/>
      <c r="K295" s="129"/>
    </row>
    <row r="296" spans="1:11" x14ac:dyDescent="0.25">
      <c r="A296" s="12" t="s">
        <v>35</v>
      </c>
      <c r="B296" s="12"/>
      <c r="C296" s="12"/>
      <c r="D296" s="12"/>
      <c r="E296" s="18">
        <f>144543.25+161754.64</f>
        <v>306297.89</v>
      </c>
      <c r="F296" s="18">
        <v>0</v>
      </c>
      <c r="G296" s="13"/>
      <c r="H296" s="13"/>
      <c r="K296" s="129"/>
    </row>
    <row r="297" spans="1:11" ht="15.75" thickBot="1" x14ac:dyDescent="0.3">
      <c r="A297" s="14" t="s">
        <v>24</v>
      </c>
      <c r="B297" s="12"/>
      <c r="C297" s="12"/>
      <c r="D297" s="12"/>
      <c r="E297" s="20">
        <f>SUM(E288:E296)</f>
        <v>45113802.510000005</v>
      </c>
      <c r="F297" s="20">
        <f>SUM(J288:J296)</f>
        <v>0</v>
      </c>
      <c r="G297" s="27"/>
      <c r="H297" s="13"/>
    </row>
    <row r="298" spans="1:11" ht="15.75" thickTop="1" x14ac:dyDescent="0.25">
      <c r="A298" s="12"/>
      <c r="B298" s="12"/>
      <c r="C298" s="12"/>
      <c r="D298" s="12"/>
      <c r="E298" s="13"/>
      <c r="F298" s="13"/>
      <c r="G298" s="13"/>
      <c r="H298" s="12"/>
    </row>
    <row r="299" spans="1:11" ht="11.25" customHeight="1" x14ac:dyDescent="0.25">
      <c r="A299" s="12"/>
      <c r="B299" s="12"/>
      <c r="C299" s="12"/>
      <c r="D299" s="12"/>
      <c r="E299" s="13"/>
      <c r="F299" s="13"/>
      <c r="G299" s="13"/>
      <c r="H299" s="12"/>
    </row>
    <row r="300" spans="1:11" x14ac:dyDescent="0.25">
      <c r="A300" s="23" t="s">
        <v>174</v>
      </c>
      <c r="B300" s="34"/>
      <c r="C300" s="34"/>
      <c r="D300" s="34"/>
      <c r="E300" s="35"/>
      <c r="F300" s="121" t="s">
        <v>175</v>
      </c>
      <c r="H300" s="12"/>
    </row>
    <row r="301" spans="1:11" x14ac:dyDescent="0.25">
      <c r="A301" s="12" t="s">
        <v>176</v>
      </c>
      <c r="B301" s="12"/>
      <c r="C301" s="12"/>
      <c r="D301" s="12"/>
      <c r="E301" s="13"/>
      <c r="F301" s="13"/>
      <c r="G301" s="13"/>
      <c r="H301" s="12"/>
    </row>
    <row r="302" spans="1:11" x14ac:dyDescent="0.25">
      <c r="A302" s="15" t="s">
        <v>4</v>
      </c>
      <c r="B302" s="12"/>
      <c r="C302" s="12"/>
      <c r="D302" s="12"/>
      <c r="E302" s="15">
        <v>2023</v>
      </c>
      <c r="F302" s="15">
        <v>2022</v>
      </c>
      <c r="H302" s="12"/>
    </row>
    <row r="303" spans="1:11" x14ac:dyDescent="0.25">
      <c r="A303" s="12" t="s">
        <v>177</v>
      </c>
      <c r="B303" s="12"/>
      <c r="C303" s="12"/>
      <c r="D303" s="12"/>
      <c r="E303" s="13">
        <f>G104</f>
        <v>233795799.36000001</v>
      </c>
      <c r="F303" s="13">
        <v>0</v>
      </c>
      <c r="H303" s="12"/>
      <c r="K303" s="5"/>
    </row>
    <row r="304" spans="1:11" x14ac:dyDescent="0.25">
      <c r="A304" s="12" t="s">
        <v>178</v>
      </c>
      <c r="B304" s="12"/>
      <c r="C304" s="12"/>
      <c r="D304" s="12"/>
      <c r="E304" s="18">
        <f>E123</f>
        <v>38714</v>
      </c>
      <c r="F304" s="18">
        <v>0</v>
      </c>
      <c r="H304" s="12"/>
    </row>
    <row r="305" spans="1:11" ht="15.75" thickBot="1" x14ac:dyDescent="0.3">
      <c r="A305" s="14" t="s">
        <v>179</v>
      </c>
      <c r="B305" s="14"/>
      <c r="C305" s="12"/>
      <c r="D305" s="12"/>
      <c r="E305" s="130">
        <f>SUM(E303:E304)</f>
        <v>233834513.36000001</v>
      </c>
      <c r="F305" s="120">
        <f>SUM(F303:F304)</f>
        <v>0</v>
      </c>
      <c r="H305" s="12"/>
    </row>
    <row r="306" spans="1:11" ht="15.75" customHeight="1" thickTop="1" x14ac:dyDescent="0.25">
      <c r="A306" s="12"/>
      <c r="B306" s="12"/>
      <c r="C306" s="12"/>
      <c r="D306" s="12"/>
      <c r="E306" s="13"/>
      <c r="F306" s="13"/>
      <c r="G306" s="13"/>
      <c r="H306" s="12"/>
    </row>
    <row r="307" spans="1:11" ht="15.75" customHeight="1" x14ac:dyDescent="0.25">
      <c r="A307" s="12"/>
      <c r="B307" s="12"/>
      <c r="C307" s="12"/>
      <c r="D307" s="12"/>
      <c r="E307" s="13"/>
      <c r="F307" s="13"/>
      <c r="G307" s="13"/>
      <c r="H307" s="12"/>
    </row>
    <row r="308" spans="1:11" ht="15.75" customHeight="1" x14ac:dyDescent="0.25">
      <c r="A308" s="12"/>
      <c r="B308" s="12"/>
      <c r="C308" s="12"/>
      <c r="D308" s="12"/>
      <c r="E308" s="13"/>
      <c r="F308" s="13"/>
      <c r="G308" s="13"/>
      <c r="H308" s="12"/>
    </row>
    <row r="309" spans="1:11" ht="15.75" customHeight="1" x14ac:dyDescent="0.25">
      <c r="A309" s="12"/>
      <c r="B309" s="12"/>
      <c r="C309" s="12"/>
      <c r="D309" s="12"/>
      <c r="E309" s="13"/>
      <c r="F309" s="13"/>
      <c r="G309" s="13"/>
      <c r="H309" s="12"/>
    </row>
    <row r="310" spans="1:11" ht="15.75" customHeight="1" x14ac:dyDescent="0.25">
      <c r="A310" s="12"/>
      <c r="B310" s="12"/>
      <c r="C310" s="12"/>
      <c r="D310" s="12"/>
      <c r="E310" s="13"/>
      <c r="F310" s="13"/>
      <c r="G310" s="13"/>
      <c r="H310" s="12"/>
    </row>
    <row r="311" spans="1:11" x14ac:dyDescent="0.25">
      <c r="A311" s="23" t="s">
        <v>180</v>
      </c>
      <c r="B311" s="23"/>
      <c r="C311" s="34"/>
      <c r="D311" s="34"/>
      <c r="E311" s="35"/>
      <c r="F311" s="25" t="s">
        <v>181</v>
      </c>
      <c r="H311" s="12"/>
      <c r="K311" s="131"/>
    </row>
    <row r="312" spans="1:11" x14ac:dyDescent="0.25">
      <c r="A312" s="12" t="s">
        <v>182</v>
      </c>
      <c r="B312" s="14"/>
      <c r="C312" s="12"/>
      <c r="D312" s="12"/>
      <c r="E312" s="13"/>
      <c r="F312" s="15"/>
      <c r="G312" s="13"/>
      <c r="H312" s="12"/>
      <c r="K312" s="132"/>
    </row>
    <row r="313" spans="1:11" x14ac:dyDescent="0.25">
      <c r="A313" s="15" t="s">
        <v>4</v>
      </c>
      <c r="B313" s="14"/>
      <c r="C313" s="12"/>
      <c r="D313" s="12"/>
      <c r="E313" s="15">
        <v>2023</v>
      </c>
      <c r="F313" s="15">
        <v>2022</v>
      </c>
      <c r="H313" s="12"/>
      <c r="J313"/>
      <c r="K313" s="132"/>
    </row>
    <row r="314" spans="1:11" x14ac:dyDescent="0.25">
      <c r="A314" s="14" t="s">
        <v>183</v>
      </c>
      <c r="B314" s="14"/>
      <c r="C314" s="14"/>
      <c r="D314" s="133"/>
      <c r="E314" s="12"/>
      <c r="F314" s="12"/>
      <c r="H314" s="12"/>
      <c r="J314"/>
      <c r="K314" s="132"/>
    </row>
    <row r="315" spans="1:11" x14ac:dyDescent="0.25">
      <c r="A315" s="12" t="s">
        <v>184</v>
      </c>
      <c r="B315" s="14"/>
      <c r="C315" s="14"/>
      <c r="D315" s="16" t="s">
        <v>139</v>
      </c>
      <c r="E315" s="30">
        <f>43518967.78+50555936.87</f>
        <v>94074904.650000006</v>
      </c>
      <c r="F315" s="13">
        <v>0</v>
      </c>
      <c r="H315" s="30"/>
      <c r="J315"/>
    </row>
    <row r="316" spans="1:11" x14ac:dyDescent="0.25">
      <c r="A316" s="14" t="s">
        <v>185</v>
      </c>
      <c r="B316" s="14"/>
      <c r="C316" s="14"/>
      <c r="D316" s="12"/>
      <c r="E316" s="13"/>
      <c r="F316" s="15"/>
      <c r="G316" s="15"/>
      <c r="H316" s="12"/>
      <c r="J316"/>
    </row>
    <row r="317" spans="1:11" x14ac:dyDescent="0.25">
      <c r="A317" s="12" t="s">
        <v>186</v>
      </c>
      <c r="B317" s="12"/>
      <c r="C317" s="14"/>
      <c r="D317" s="12"/>
      <c r="E317" s="30">
        <f>911509.61+1246487.66</f>
        <v>2157997.27</v>
      </c>
      <c r="F317" s="13">
        <v>0</v>
      </c>
      <c r="G317" s="30"/>
      <c r="H317" s="12"/>
      <c r="J317"/>
    </row>
    <row r="318" spans="1:11" x14ac:dyDescent="0.25">
      <c r="A318" s="12" t="s">
        <v>187</v>
      </c>
      <c r="B318" s="12"/>
      <c r="C318" s="14"/>
      <c r="D318" s="12"/>
      <c r="E318" s="127">
        <f>372314.01+434821.35</f>
        <v>807135.36</v>
      </c>
      <c r="F318" s="13">
        <v>0</v>
      </c>
      <c r="G318" s="5"/>
      <c r="H318" s="12"/>
      <c r="J318"/>
    </row>
    <row r="319" spans="1:11" x14ac:dyDescent="0.25">
      <c r="A319" s="12"/>
      <c r="B319" s="12"/>
      <c r="C319" s="14"/>
      <c r="D319" s="16" t="s">
        <v>139</v>
      </c>
      <c r="E319" s="134">
        <f>SUM(E317:E318)</f>
        <v>2965132.63</v>
      </c>
      <c r="F319" s="124">
        <f>SUM(F317:F318)</f>
        <v>0</v>
      </c>
      <c r="H319" s="12"/>
      <c r="K319" s="135"/>
    </row>
    <row r="320" spans="1:11" x14ac:dyDescent="0.25">
      <c r="A320" s="12" t="s">
        <v>188</v>
      </c>
      <c r="B320" s="12"/>
      <c r="C320" s="14"/>
      <c r="D320" s="12"/>
      <c r="E320" s="30">
        <f>4673.26+20438.52</f>
        <v>25111.78</v>
      </c>
      <c r="F320" s="13">
        <v>0</v>
      </c>
      <c r="G320" s="30"/>
      <c r="H320" s="30"/>
      <c r="I320" s="136"/>
      <c r="J320" s="137"/>
      <c r="K320" s="135"/>
    </row>
    <row r="321" spans="1:11" x14ac:dyDescent="0.25">
      <c r="A321" s="12" t="s">
        <v>189</v>
      </c>
      <c r="B321" s="12"/>
      <c r="C321" s="14"/>
      <c r="D321" s="12"/>
      <c r="E321" s="30">
        <f>351000+351000</f>
        <v>702000</v>
      </c>
      <c r="F321" s="13">
        <v>0</v>
      </c>
      <c r="H321" s="30"/>
      <c r="I321" s="136"/>
      <c r="J321" s="137"/>
      <c r="K321" s="135"/>
    </row>
    <row r="322" spans="1:11" x14ac:dyDescent="0.25">
      <c r="A322" s="12" t="s">
        <v>190</v>
      </c>
      <c r="B322" s="12"/>
      <c r="C322" s="14"/>
      <c r="D322" s="12"/>
      <c r="E322" s="30">
        <f>1440+7460</f>
        <v>8900</v>
      </c>
      <c r="F322" s="13">
        <v>0</v>
      </c>
      <c r="H322" s="30"/>
      <c r="I322" s="136"/>
      <c r="J322" s="137"/>
      <c r="K322" s="135"/>
    </row>
    <row r="323" spans="1:11" x14ac:dyDescent="0.25">
      <c r="A323" s="12" t="s">
        <v>191</v>
      </c>
      <c r="B323" s="12"/>
      <c r="C323" s="14"/>
      <c r="D323" s="12"/>
      <c r="E323" s="30">
        <f>2227400+1441000</f>
        <v>3668400</v>
      </c>
      <c r="F323" s="13">
        <v>0</v>
      </c>
      <c r="H323" s="30"/>
      <c r="I323" s="136"/>
      <c r="J323" s="137"/>
      <c r="K323" s="135"/>
    </row>
    <row r="324" spans="1:11" x14ac:dyDescent="0.25">
      <c r="A324" s="12" t="s">
        <v>192</v>
      </c>
      <c r="B324" s="12"/>
      <c r="C324" s="14"/>
      <c r="D324" s="12"/>
      <c r="E324" s="30"/>
      <c r="F324" s="13">
        <v>0</v>
      </c>
      <c r="G324" s="136"/>
      <c r="H324" s="30"/>
      <c r="I324" s="138"/>
      <c r="J324" s="139"/>
      <c r="K324" s="132"/>
    </row>
    <row r="325" spans="1:11" x14ac:dyDescent="0.25">
      <c r="A325" s="12" t="s">
        <v>193</v>
      </c>
      <c r="B325" s="12"/>
      <c r="C325" s="14"/>
      <c r="D325" s="12"/>
      <c r="E325" s="30">
        <f>499034.4+526567</f>
        <v>1025601.4</v>
      </c>
      <c r="F325" s="13">
        <v>0</v>
      </c>
      <c r="H325" s="12"/>
      <c r="I325" s="138"/>
      <c r="J325" s="139"/>
      <c r="K325" s="132"/>
    </row>
    <row r="326" spans="1:11" x14ac:dyDescent="0.25">
      <c r="A326" s="12" t="s">
        <v>194</v>
      </c>
      <c r="B326" s="12"/>
      <c r="C326" s="14"/>
      <c r="D326" s="12"/>
      <c r="E326" s="30">
        <f>282237.02+279070</f>
        <v>561307.02</v>
      </c>
      <c r="F326" s="13">
        <v>0</v>
      </c>
      <c r="H326" s="12"/>
      <c r="I326" s="138"/>
      <c r="J326" s="139"/>
      <c r="K326" s="132"/>
    </row>
    <row r="327" spans="1:11" x14ac:dyDescent="0.25">
      <c r="A327" s="12" t="s">
        <v>195</v>
      </c>
      <c r="B327" s="12"/>
      <c r="C327" s="14"/>
      <c r="D327" s="12"/>
      <c r="E327" s="30">
        <f>980000+1457000</f>
        <v>2437000</v>
      </c>
      <c r="F327" s="13">
        <v>0</v>
      </c>
      <c r="H327" s="12"/>
      <c r="I327" s="138"/>
      <c r="J327" s="139"/>
      <c r="K327" s="132"/>
    </row>
    <row r="328" spans="1:11" x14ac:dyDescent="0.25">
      <c r="A328" s="12"/>
      <c r="B328" s="12"/>
      <c r="C328" s="14"/>
      <c r="D328" s="16" t="s">
        <v>139</v>
      </c>
      <c r="E328" s="134">
        <f>SUM(E320:E327)</f>
        <v>8428320.2000000011</v>
      </c>
      <c r="F328" s="140">
        <f>SUM(H320:H327)</f>
        <v>0</v>
      </c>
      <c r="H328" s="12"/>
      <c r="K328" s="135"/>
    </row>
    <row r="329" spans="1:11" hidden="1" x14ac:dyDescent="0.25">
      <c r="A329" s="12"/>
      <c r="B329" s="12"/>
      <c r="C329" s="12"/>
      <c r="D329" s="12"/>
      <c r="E329" s="127"/>
      <c r="F329" s="18">
        <f>SUM(H320:H327)</f>
        <v>0</v>
      </c>
      <c r="H329" s="12"/>
      <c r="K329" s="135"/>
    </row>
    <row r="330" spans="1:11" ht="15.75" thickBot="1" x14ac:dyDescent="0.3">
      <c r="A330" s="14" t="s">
        <v>196</v>
      </c>
      <c r="B330" s="12"/>
      <c r="C330" s="12"/>
      <c r="D330" s="12"/>
      <c r="E330" s="141">
        <f>E328+E319+H315+E315</f>
        <v>105468357.48</v>
      </c>
      <c r="F330" s="49">
        <f>F328+F319+F315</f>
        <v>0</v>
      </c>
      <c r="H330" s="12"/>
      <c r="I330" s="119"/>
      <c r="K330" s="135"/>
    </row>
    <row r="331" spans="1:11" ht="15.75" thickTop="1" x14ac:dyDescent="0.25">
      <c r="A331" s="112"/>
      <c r="B331" s="14"/>
      <c r="C331" s="14"/>
      <c r="D331" s="12"/>
      <c r="E331" s="13"/>
      <c r="F331" s="22"/>
      <c r="G331" s="22"/>
      <c r="H331" s="13"/>
      <c r="K331" s="135"/>
    </row>
    <row r="332" spans="1:11" x14ac:dyDescent="0.25">
      <c r="A332" s="112"/>
      <c r="B332" s="14"/>
      <c r="C332" s="14"/>
      <c r="D332" s="12"/>
      <c r="E332" s="13"/>
      <c r="F332" s="22"/>
      <c r="G332" s="22"/>
      <c r="H332" s="13"/>
      <c r="K332" s="135"/>
    </row>
    <row r="333" spans="1:11" x14ac:dyDescent="0.25">
      <c r="A333" s="23" t="s">
        <v>197</v>
      </c>
      <c r="B333" s="23"/>
      <c r="C333" s="34"/>
      <c r="D333" s="34"/>
      <c r="E333" s="35"/>
      <c r="F333" s="25" t="s">
        <v>198</v>
      </c>
      <c r="H333" s="12"/>
      <c r="K333" s="135"/>
    </row>
    <row r="334" spans="1:11" x14ac:dyDescent="0.25">
      <c r="A334" s="12" t="s">
        <v>199</v>
      </c>
      <c r="B334" s="14"/>
      <c r="C334" s="14"/>
      <c r="D334" s="12"/>
      <c r="E334" s="13"/>
      <c r="H334" s="12"/>
      <c r="K334" s="135"/>
    </row>
    <row r="335" spans="1:11" x14ac:dyDescent="0.25">
      <c r="A335" s="12"/>
      <c r="B335" s="14"/>
      <c r="C335" s="14"/>
      <c r="D335" s="12"/>
      <c r="E335" s="15">
        <v>2023</v>
      </c>
      <c r="F335" s="15">
        <v>2022</v>
      </c>
      <c r="H335" s="12"/>
      <c r="K335" s="135"/>
    </row>
    <row r="336" spans="1:11" x14ac:dyDescent="0.25">
      <c r="A336" s="12" t="s">
        <v>200</v>
      </c>
      <c r="B336" s="14"/>
      <c r="C336" s="12"/>
      <c r="D336" s="12"/>
      <c r="E336" s="13">
        <f>2100+2100+14000+150</f>
        <v>18350</v>
      </c>
      <c r="F336" s="13">
        <v>0</v>
      </c>
      <c r="G336" s="13"/>
      <c r="H336" s="12"/>
      <c r="K336" s="135"/>
    </row>
    <row r="337" spans="1:11" x14ac:dyDescent="0.25">
      <c r="A337" s="12" t="s">
        <v>201</v>
      </c>
      <c r="B337" s="14"/>
      <c r="C337" s="12"/>
      <c r="D337" s="12"/>
      <c r="E337" s="30">
        <v>228795.82</v>
      </c>
      <c r="F337" s="13">
        <v>0</v>
      </c>
      <c r="G337" s="30"/>
      <c r="H337" s="12"/>
      <c r="K337" s="135"/>
    </row>
    <row r="338" spans="1:11" x14ac:dyDescent="0.25">
      <c r="A338" s="12" t="s">
        <v>202</v>
      </c>
      <c r="B338" s="14"/>
      <c r="C338" s="12"/>
      <c r="D338" s="12"/>
      <c r="E338" s="30">
        <v>23915.4</v>
      </c>
      <c r="F338" s="13"/>
      <c r="G338" s="30"/>
      <c r="H338" s="12"/>
      <c r="K338" s="135"/>
    </row>
    <row r="339" spans="1:11" x14ac:dyDescent="0.25">
      <c r="A339" s="12" t="s">
        <v>203</v>
      </c>
      <c r="B339" s="14"/>
      <c r="C339" s="12"/>
      <c r="D339" s="12"/>
      <c r="E339" s="30">
        <f>4917.1+3000+195</f>
        <v>8112.1</v>
      </c>
      <c r="F339" s="13">
        <v>0</v>
      </c>
      <c r="G339" s="30"/>
      <c r="H339" s="12"/>
      <c r="K339" s="135"/>
    </row>
    <row r="340" spans="1:11" x14ac:dyDescent="0.25">
      <c r="A340" s="12" t="s">
        <v>204</v>
      </c>
      <c r="B340" s="14"/>
      <c r="C340" s="12"/>
      <c r="D340" s="12"/>
      <c r="E340" s="30">
        <f>32386.82+937835.51+324707.17</f>
        <v>1294929.5</v>
      </c>
      <c r="F340" s="13">
        <v>0</v>
      </c>
      <c r="G340" s="30"/>
      <c r="H340" s="12"/>
      <c r="K340" s="135"/>
    </row>
    <row r="341" spans="1:11" ht="15.75" thickBot="1" x14ac:dyDescent="0.3">
      <c r="A341" s="14" t="s">
        <v>205</v>
      </c>
      <c r="B341" s="14"/>
      <c r="C341" s="12"/>
      <c r="D341" s="16"/>
      <c r="E341" s="141">
        <f>SUM(E336:E340)</f>
        <v>1574102.82</v>
      </c>
      <c r="F341" s="141">
        <f>SUM(F336:F340)</f>
        <v>0</v>
      </c>
      <c r="H341" s="12"/>
      <c r="I341" s="136"/>
    </row>
    <row r="342" spans="1:11" ht="15.75" thickTop="1" x14ac:dyDescent="0.25">
      <c r="A342" s="14"/>
      <c r="B342" s="14"/>
      <c r="C342" s="12"/>
      <c r="D342" s="12"/>
      <c r="E342" s="13"/>
      <c r="F342" s="22"/>
      <c r="G342" s="12"/>
      <c r="H342" s="12"/>
      <c r="I342" s="136"/>
    </row>
    <row r="343" spans="1:11" x14ac:dyDescent="0.25">
      <c r="A343" s="14"/>
      <c r="B343" s="14"/>
      <c r="C343" s="12"/>
      <c r="D343" s="12"/>
      <c r="E343" s="13"/>
      <c r="F343" s="22"/>
      <c r="G343" s="12"/>
      <c r="H343" s="12"/>
      <c r="I343" s="136"/>
    </row>
    <row r="344" spans="1:11" x14ac:dyDescent="0.25">
      <c r="A344" s="14"/>
      <c r="B344" s="14"/>
      <c r="C344" s="12"/>
      <c r="D344" s="12"/>
      <c r="E344" s="13"/>
      <c r="F344" s="22"/>
      <c r="G344" s="12"/>
      <c r="H344" s="12"/>
      <c r="I344" s="136"/>
    </row>
    <row r="345" spans="1:11" x14ac:dyDescent="0.25">
      <c r="A345" s="12"/>
      <c r="B345" s="12"/>
      <c r="C345" s="12"/>
      <c r="D345" s="12"/>
      <c r="E345" s="13"/>
      <c r="F345" s="12"/>
      <c r="G345" s="12"/>
      <c r="H345" s="27"/>
    </row>
    <row r="346" spans="1:11" x14ac:dyDescent="0.25">
      <c r="A346" s="142" t="s">
        <v>206</v>
      </c>
      <c r="C346" s="142" t="s">
        <v>207</v>
      </c>
      <c r="E346" s="142" t="s">
        <v>208</v>
      </c>
      <c r="F346" s="12"/>
      <c r="G346" s="12"/>
      <c r="H346" s="27"/>
    </row>
    <row r="347" spans="1:11" x14ac:dyDescent="0.25">
      <c r="A347" s="143" t="s">
        <v>209</v>
      </c>
      <c r="B347" s="144"/>
      <c r="C347" s="145" t="s">
        <v>210</v>
      </c>
      <c r="D347" s="146"/>
      <c r="E347" s="143" t="s">
        <v>211</v>
      </c>
      <c r="F347" s="112"/>
      <c r="G347" s="109"/>
    </row>
    <row r="348" spans="1:11" x14ac:dyDescent="0.25">
      <c r="A348" s="147" t="s">
        <v>212</v>
      </c>
      <c r="B348" s="144"/>
      <c r="C348" s="113" t="s">
        <v>213</v>
      </c>
      <c r="D348" s="112"/>
      <c r="E348" s="148" t="s">
        <v>214</v>
      </c>
      <c r="F348" s="112"/>
      <c r="G348" s="109"/>
    </row>
    <row r="349" spans="1:11" ht="12.75" customHeight="1" x14ac:dyDescent="0.25">
      <c r="A349" s="12"/>
      <c r="B349" s="12"/>
      <c r="C349" s="12"/>
      <c r="D349" s="12"/>
      <c r="E349" s="13"/>
      <c r="F349" s="12"/>
      <c r="G349" s="12"/>
    </row>
    <row r="350" spans="1:11" x14ac:dyDescent="0.25">
      <c r="A350" s="156"/>
      <c r="B350" s="157"/>
      <c r="C350" s="157"/>
      <c r="D350" s="157"/>
      <c r="E350" s="157"/>
      <c r="F350" s="157"/>
      <c r="G350" s="157"/>
      <c r="H350" s="157"/>
    </row>
    <row r="351" spans="1:11" x14ac:dyDescent="0.25">
      <c r="B351" s="149"/>
      <c r="C351" s="149"/>
    </row>
    <row r="353" spans="1:3" x14ac:dyDescent="0.25">
      <c r="A353" s="150"/>
      <c r="B353" s="117"/>
      <c r="C353" s="117"/>
    </row>
    <row r="354" spans="1:3" x14ac:dyDescent="0.25">
      <c r="A354" s="112"/>
      <c r="B354" s="117"/>
      <c r="C354" s="117"/>
    </row>
    <row r="355" spans="1:3" x14ac:dyDescent="0.25">
      <c r="A355" s="112"/>
      <c r="B355" s="151"/>
      <c r="C355" s="151"/>
    </row>
    <row r="358" spans="1:3" x14ac:dyDescent="0.25">
      <c r="B358" s="117"/>
      <c r="C358" s="117"/>
    </row>
    <row r="359" spans="1:3" x14ac:dyDescent="0.25">
      <c r="B359" s="117"/>
      <c r="C359" s="117"/>
    </row>
    <row r="360" spans="1:3" x14ac:dyDescent="0.25">
      <c r="B360" s="117"/>
      <c r="C360" s="117"/>
    </row>
    <row r="361" spans="1:3" x14ac:dyDescent="0.25">
      <c r="B361" s="117"/>
      <c r="C361" s="117"/>
    </row>
    <row r="362" spans="1:3" x14ac:dyDescent="0.25">
      <c r="B362" s="117"/>
      <c r="C362" s="117"/>
    </row>
  </sheetData>
  <mergeCells count="5">
    <mergeCell ref="A2:G2"/>
    <mergeCell ref="A5:F5"/>
    <mergeCell ref="E93:E95"/>
    <mergeCell ref="A116:G116"/>
    <mergeCell ref="A350:H350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Ubiera</dc:creator>
  <cp:lastModifiedBy>Patricia Haché</cp:lastModifiedBy>
  <cp:lastPrinted>2024-02-05T16:11:10Z</cp:lastPrinted>
  <dcterms:created xsi:type="dcterms:W3CDTF">2024-01-25T20:46:17Z</dcterms:created>
  <dcterms:modified xsi:type="dcterms:W3CDTF">2024-02-05T16:11:24Z</dcterms:modified>
</cp:coreProperties>
</file>